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Personal\СНТ Лесная поляна\Собрание 2023\"/>
    </mc:Choice>
  </mc:AlternateContent>
  <bookViews>
    <workbookView xWindow="0" yWindow="0" windowWidth="19200" windowHeight="7050"/>
  </bookViews>
  <sheets>
    <sheet name="Смета 2023" sheetId="4" r:id="rId1"/>
  </sheets>
  <calcPr calcId="162913"/>
</workbook>
</file>

<file path=xl/calcChain.xml><?xml version="1.0" encoding="utf-8"?>
<calcChain xmlns="http://schemas.openxmlformats.org/spreadsheetml/2006/main">
  <c r="F28" i="4" l="1"/>
  <c r="F9" i="4"/>
  <c r="C36" i="4"/>
  <c r="F64" i="4"/>
  <c r="F20" i="4"/>
  <c r="C55" i="4"/>
  <c r="F55" i="4" s="1"/>
  <c r="G55" i="4" s="1"/>
  <c r="G65" i="4"/>
  <c r="G64" i="4" s="1"/>
  <c r="F50" i="4"/>
  <c r="G50" i="4" s="1"/>
  <c r="F43" i="4"/>
  <c r="G43" i="4" s="1"/>
  <c r="F45" i="4"/>
  <c r="G45" i="4" s="1"/>
  <c r="F19" i="4" l="1"/>
  <c r="G19" i="4" s="1"/>
  <c r="F38" i="4"/>
  <c r="G38" i="4" s="1"/>
  <c r="F8" i="4"/>
  <c r="F29" i="4"/>
  <c r="G20" i="4"/>
  <c r="F25" i="4"/>
  <c r="G25" i="4" s="1"/>
  <c r="G9" i="4"/>
  <c r="F41" i="4"/>
  <c r="G41" i="4" s="1"/>
  <c r="F42" i="4"/>
  <c r="G42" i="4" s="1"/>
  <c r="F39" i="4"/>
  <c r="G39" i="4" s="1"/>
  <c r="F51" i="4"/>
  <c r="G51" i="4" s="1"/>
  <c r="F49" i="4"/>
  <c r="G49" i="4" s="1"/>
  <c r="F48" i="4"/>
  <c r="F59" i="4"/>
  <c r="G59" i="4" s="1"/>
  <c r="F56" i="4"/>
  <c r="G56" i="4" s="1"/>
  <c r="F54" i="4"/>
  <c r="G54" i="4" s="1"/>
  <c r="F33" i="4"/>
  <c r="G33" i="4" s="1"/>
  <c r="F24" i="4"/>
  <c r="G24" i="4" s="1"/>
  <c r="F26" i="4"/>
  <c r="F68" i="4"/>
  <c r="F23" i="4"/>
  <c r="G23" i="4" s="1"/>
  <c r="F53" i="4"/>
  <c r="F57" i="4"/>
  <c r="G57" i="4" s="1"/>
  <c r="F47" i="4" l="1"/>
  <c r="G47" i="4" s="1"/>
  <c r="G53" i="4"/>
  <c r="F52" i="4"/>
  <c r="G52" i="4" s="1"/>
  <c r="G48" i="4"/>
  <c r="G26" i="4"/>
  <c r="G28" i="4" l="1"/>
  <c r="G29" i="4"/>
  <c r="F30" i="4"/>
  <c r="G30" i="4" s="1"/>
  <c r="F31" i="4"/>
  <c r="G31" i="4" s="1"/>
  <c r="F32" i="4"/>
  <c r="G32" i="4" s="1"/>
  <c r="F34" i="4"/>
  <c r="G34" i="4" s="1"/>
  <c r="F35" i="4"/>
  <c r="G35" i="4" s="1"/>
  <c r="F36" i="4"/>
  <c r="G36" i="4" s="1"/>
  <c r="F37" i="4"/>
  <c r="G37" i="4" s="1"/>
  <c r="F40" i="4"/>
  <c r="G40" i="4" s="1"/>
  <c r="F44" i="4"/>
  <c r="G44" i="4" s="1"/>
  <c r="F46" i="4"/>
  <c r="G46" i="4" s="1"/>
  <c r="F27" i="4" l="1"/>
  <c r="G27" i="4" s="1"/>
  <c r="F58" i="4" l="1"/>
  <c r="G58" i="4" s="1"/>
  <c r="F22" i="4" l="1"/>
  <c r="F21" i="4" s="1"/>
  <c r="F7" i="4"/>
  <c r="G22" i="4" l="1"/>
  <c r="G21" i="4"/>
  <c r="F12" i="4"/>
  <c r="G12" i="4" s="1"/>
  <c r="G7" i="4"/>
  <c r="F16" i="4" l="1"/>
  <c r="F17" i="4"/>
  <c r="G17" i="4" s="1"/>
  <c r="F18" i="4"/>
  <c r="G18" i="4" s="1"/>
  <c r="G16" i="4" l="1"/>
  <c r="G15" i="4" s="1"/>
  <c r="F15" i="4"/>
  <c r="F14" i="4" s="1"/>
  <c r="F62" i="4" s="1"/>
  <c r="F61" i="4" l="1"/>
  <c r="G14" i="4"/>
  <c r="G61" i="4" l="1"/>
</calcChain>
</file>

<file path=xl/sharedStrings.xml><?xml version="1.0" encoding="utf-8"?>
<sst xmlns="http://schemas.openxmlformats.org/spreadsheetml/2006/main" count="105" uniqueCount="105">
  <si>
    <t xml:space="preserve">Всего </t>
  </si>
  <si>
    <t>Услуги банка (обслуживание расчетного счета)</t>
  </si>
  <si>
    <t>Кол-во уч-ков</t>
  </si>
  <si>
    <t xml:space="preserve">  РАСХОДЫ НА СОТРУДНИКОВ</t>
  </si>
  <si>
    <t xml:space="preserve">  РАСХОДЫ ОБЩЕХОЗЯЙСТВЕННЫЕ</t>
  </si>
  <si>
    <t>КОМПЕНСАЦИЯ ЗА СОДЕРЖАНИЕ ОБЩЕСТВЕННОЙ ЗЕМЛИ</t>
  </si>
  <si>
    <t xml:space="preserve">                      </t>
  </si>
  <si>
    <t xml:space="preserve">Число мес </t>
  </si>
  <si>
    <t>ЭЛЕКТРОСЕТЕВОЕ ХОЗЯЙСТВО</t>
  </si>
  <si>
    <t xml:space="preserve">  ЭКОЛОГИЯ И ПРИРОДОПОЛЬЗОВАНИЕ</t>
  </si>
  <si>
    <t>СНТ "Лесная поляна № 7"</t>
  </si>
  <si>
    <t>Анализ воды</t>
  </si>
  <si>
    <t>Непредвиденные расходы</t>
  </si>
  <si>
    <t>Обслуживание ЛЭП</t>
  </si>
  <si>
    <t>Затраты на аварии в сети</t>
  </si>
  <si>
    <t>Расходы связанные в ВЗУ</t>
  </si>
  <si>
    <t>Открытие и закрытие сезона</t>
  </si>
  <si>
    <t>Водный налог</t>
  </si>
  <si>
    <t>ВСЕГО</t>
  </si>
  <si>
    <t>Транспортные расходы</t>
  </si>
  <si>
    <t>(ПРОЕКТ)  ПРИХОДНО-РАСХОДНАЯ СМЕТА НА 2023 год</t>
  </si>
  <si>
    <t>Планируемое поступление членских взносов в 2023 году</t>
  </si>
  <si>
    <t>Остаток на 01.01.2023</t>
  </si>
  <si>
    <t>Сумма взноса на 2023 г</t>
  </si>
  <si>
    <t>Председатель (на руки 17400)</t>
  </si>
  <si>
    <t xml:space="preserve">Юридические услуги </t>
  </si>
  <si>
    <t>Остаток на 01.01.2024</t>
  </si>
  <si>
    <t>Прочие поступления (аренда магазина)</t>
  </si>
  <si>
    <t>Планируемые расходы членских взносов в 2023 году</t>
  </si>
  <si>
    <t>Налог УСН 6%</t>
  </si>
  <si>
    <t>Канцелярские товары+картридж</t>
  </si>
  <si>
    <t xml:space="preserve">Почтовые услуги  </t>
  </si>
  <si>
    <t xml:space="preserve">Телефон стационарный </t>
  </si>
  <si>
    <t>Уборка мусора внутренней территории (1 раза в месяц) 1000*7*2= 7 раз</t>
  </si>
  <si>
    <t>Интернет председателю, бухгалтеру (500+300 в месяц)</t>
  </si>
  <si>
    <t>Ремонт сторожки (замена электрики+замена окна) самозанятый</t>
  </si>
  <si>
    <t>Бухгалтер (на руки 17400)</t>
  </si>
  <si>
    <t>ВЗУ окончательный расчет по лицензии</t>
  </si>
  <si>
    <t>Ремонт главной дороги 720,00*265</t>
  </si>
  <si>
    <t>Членский взнос 2023 год (1250  руб/мес) - 10 мес.</t>
  </si>
  <si>
    <t>Неиспользованные средства 2021 года (в расчете не участвуют)</t>
  </si>
  <si>
    <t xml:space="preserve">Ремонт внутренних дорог 1 улицы (асфальтовая крошка)- 110 тр; засыпка узких мест Пожарная ул (20 куб) 80 тр, 2,4(20 куб) 80 тр,6,7(20 куб) 80 тр улицы, перекладка трубы на 4 улице </t>
  </si>
  <si>
    <t>Всего членские взносы 2023 года</t>
  </si>
  <si>
    <t>Установка счетчиков сторожка, на уличное освещение 23,24,9,8-1 (замена светильников),установка точек учета (Россети)</t>
  </si>
  <si>
    <t>Обслуживание КТП (сим-карта-11200+годовое обслуживание-9500)</t>
  </si>
  <si>
    <t>Восстановление бухучета после работы бывшего правления (на руки 50025,00) 57500,00</t>
  </si>
  <si>
    <t xml:space="preserve">Страховые взносы с заработной платы сотрудников </t>
  </si>
  <si>
    <t xml:space="preserve">Оплата телефона председателя, бухгалтера,сторожа, коменданта (450+200+100+100 в месяц) </t>
  </si>
  <si>
    <t>Оплата налога на  общественные земли (земли общего пользования 50:03:0020145:718, участок ВЗУ+КТП -50:03:0020180:1119)</t>
  </si>
  <si>
    <t>Сайт-доменное хостинг  2640 (июнь 2023 г.-май 2024 г.)</t>
  </si>
  <si>
    <t>Охрана 60000*6+63360*6</t>
  </si>
  <si>
    <t>Хознужды (по необходимости)(краска,замки и  дрова сторожам-25000; газ -1800; корм собаке - 20000)</t>
  </si>
  <si>
    <t>Оформление документов по  закреплению за СНТ пляжной зоны, детской и спортивной площадок (строительный рынок)</t>
  </si>
  <si>
    <t>Обслуживание скважины (ремонт оборудования 32000 -работы, обустройство ВЗУ - покос,опиловка  35000,00)</t>
  </si>
  <si>
    <t>Обслуживание бухгалтерии</t>
  </si>
  <si>
    <t xml:space="preserve">Кадастровые работы на выделе у основных ворот+ 23-24 улицы (1 этап) </t>
  </si>
  <si>
    <t>УТВЕРЖДЕНО</t>
  </si>
  <si>
    <t>НА ПРАВЛЕНИИ СНТ ОТ 01.07.2023 Г.</t>
  </si>
  <si>
    <t>Стоимость с 1-го  участка</t>
  </si>
  <si>
    <t>ЦЕЛЕВЫЕ ВЗНОСЫ</t>
  </si>
  <si>
    <t>Справочно:</t>
  </si>
  <si>
    <t>2.1.</t>
  </si>
  <si>
    <t>2.2.</t>
  </si>
  <si>
    <t>2.3.</t>
  </si>
  <si>
    <t>2.4.</t>
  </si>
  <si>
    <t>2.5.</t>
  </si>
  <si>
    <t>3.1.</t>
  </si>
  <si>
    <t>1.1.</t>
  </si>
  <si>
    <t>5.1.</t>
  </si>
  <si>
    <t>6.1.</t>
  </si>
  <si>
    <t>3.2.</t>
  </si>
  <si>
    <t>3.3.</t>
  </si>
  <si>
    <t>3.4.</t>
  </si>
  <si>
    <t>3.5.</t>
  </si>
  <si>
    <t>3.6.</t>
  </si>
  <si>
    <t>3.7.</t>
  </si>
  <si>
    <t>3.8.</t>
  </si>
  <si>
    <t>3.9.</t>
  </si>
  <si>
    <t>3.10.</t>
  </si>
  <si>
    <t>3.11.</t>
  </si>
  <si>
    <t>3.12.</t>
  </si>
  <si>
    <t>3.13.</t>
  </si>
  <si>
    <t>3.14.</t>
  </si>
  <si>
    <t>3.15.</t>
  </si>
  <si>
    <t>3.16.</t>
  </si>
  <si>
    <t>3.17.</t>
  </si>
  <si>
    <t>3.18.</t>
  </si>
  <si>
    <t>3.19.</t>
  </si>
  <si>
    <t>4.1.</t>
  </si>
  <si>
    <t>4.2.</t>
  </si>
  <si>
    <t>4.3.</t>
  </si>
  <si>
    <t>4.4.</t>
  </si>
  <si>
    <t>5.2.</t>
  </si>
  <si>
    <t>5.3.</t>
  </si>
  <si>
    <t>5.4.</t>
  </si>
  <si>
    <t>5.5.</t>
  </si>
  <si>
    <t>1.</t>
  </si>
  <si>
    <t>Комендант (на руки -14000) (самозанятый)</t>
  </si>
  <si>
    <t>Специалисты (электрик+водопроводчик) при выполнении работ</t>
  </si>
  <si>
    <t>Уборка снега внутренних дорог (все улицы) 5 раз 17000</t>
  </si>
  <si>
    <t>Уборка мусорной площадки (3640 - на руки) х8 мес) +6%</t>
  </si>
  <si>
    <t>Вывоз мусора 257 участков*1,48 ку.м в год(норматив)=380,36 куб.м*988,26 руб. (33519,52*6= 201117,12)+1 п/г (150745,17)</t>
  </si>
  <si>
    <t xml:space="preserve">Подготовка к общему собранию </t>
  </si>
  <si>
    <t xml:space="preserve">Оплата потребленной электроэнергии на общехозяйственные нужды год (уличное освещение, сторожка,ВЗУ, потери). </t>
  </si>
  <si>
    <t>Членский взнос 2023 год (23-24 улицы)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</si>
</sst>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* #,##0.00\ &quot;₽&quot;_-;\-* #,##0.00\ &quot;₽&quot;_-;_-* &quot;-&quot;??\ &quot;₽&quot;_-;_-@_-"/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_р_."/>
    <numFmt numFmtId="166" formatCode="#,##0.00_ ;\-#,##0.00\ "/>
  </numFmts>
  <fonts count="22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4"/>
      <name val="Calibri"/>
      <family val="2"/>
      <charset val="204"/>
      <scheme val="minor"/>
    </font>
    <font>
      <b/>
      <sz val="14"/>
      <color indexed="8"/>
      <name val="Calibri"/>
      <family val="2"/>
      <charset val="204"/>
      <scheme val="minor"/>
    </font>
    <font>
      <b/>
      <sz val="14"/>
      <name val="Arial Cyr"/>
      <charset val="204"/>
    </font>
    <font>
      <b/>
      <sz val="12"/>
      <name val="Calibri"/>
      <family val="2"/>
      <charset val="204"/>
      <scheme val="minor"/>
    </font>
    <font>
      <b/>
      <sz val="11"/>
      <color indexed="8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sz val="12"/>
      <color indexed="8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  <scheme val="minor"/>
    </font>
    <font>
      <b/>
      <sz val="18"/>
      <name val="Calibri"/>
      <family val="2"/>
      <charset val="204"/>
      <scheme val="minor"/>
    </font>
    <font>
      <b/>
      <sz val="12"/>
      <color indexed="8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name val="Arial Cyr"/>
      <charset val="204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4"/>
      <color indexed="8"/>
      <name val="Calibri"/>
      <family val="2"/>
      <charset val="204"/>
      <scheme val="minor"/>
    </font>
    <font>
      <sz val="12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241">
    <xf numFmtId="0" fontId="0" fillId="0" borderId="0" xfId="0"/>
    <xf numFmtId="0" fontId="0" fillId="0" borderId="0" xfId="0" applyAlignment="1">
      <alignment vertical="center"/>
    </xf>
    <xf numFmtId="0" fontId="7" fillId="0" borderId="6" xfId="0" applyFont="1" applyFill="1" applyBorder="1"/>
    <xf numFmtId="0" fontId="7" fillId="0" borderId="1" xfId="0" applyFont="1" applyFill="1" applyBorder="1"/>
    <xf numFmtId="0" fontId="7" fillId="0" borderId="1" xfId="0" applyFont="1" applyFill="1" applyBorder="1" applyAlignment="1">
      <alignment vertical="top" wrapText="1"/>
    </xf>
    <xf numFmtId="0" fontId="7" fillId="0" borderId="6" xfId="0" applyFont="1" applyFill="1" applyBorder="1" applyAlignment="1">
      <alignment vertical="top"/>
    </xf>
    <xf numFmtId="0" fontId="7" fillId="0" borderId="1" xfId="0" applyFont="1" applyFill="1" applyBorder="1" applyAlignment="1">
      <alignment vertical="top"/>
    </xf>
    <xf numFmtId="0" fontId="7" fillId="0" borderId="2" xfId="0" applyFont="1" applyFill="1" applyBorder="1" applyAlignment="1">
      <alignment vertical="top"/>
    </xf>
    <xf numFmtId="0" fontId="7" fillId="0" borderId="2" xfId="0" applyFont="1" applyFill="1" applyBorder="1" applyAlignment="1">
      <alignment vertical="top" wrapText="1"/>
    </xf>
    <xf numFmtId="0" fontId="7" fillId="0" borderId="2" xfId="0" applyFont="1" applyFill="1" applyBorder="1" applyAlignment="1">
      <alignment horizontal="left" vertical="top" wrapText="1"/>
    </xf>
    <xf numFmtId="0" fontId="13" fillId="0" borderId="3" xfId="0" applyFont="1" applyBorder="1" applyAlignment="1">
      <alignment vertical="center" wrapText="1"/>
    </xf>
    <xf numFmtId="0" fontId="5" fillId="0" borderId="4" xfId="0" applyFont="1" applyBorder="1" applyAlignment="1">
      <alignment vertical="center"/>
    </xf>
    <xf numFmtId="0" fontId="13" fillId="0" borderId="5" xfId="0" applyFont="1" applyBorder="1" applyAlignment="1">
      <alignment horizontal="center"/>
    </xf>
    <xf numFmtId="0" fontId="1" fillId="2" borderId="13" xfId="0" applyFont="1" applyFill="1" applyBorder="1" applyAlignment="1">
      <alignment vertical="top" wrapText="1"/>
    </xf>
    <xf numFmtId="0" fontId="7" fillId="2" borderId="15" xfId="0" applyFont="1" applyFill="1" applyBorder="1" applyAlignment="1">
      <alignment horizontal="left" vertical="top" wrapText="1"/>
    </xf>
    <xf numFmtId="0" fontId="7" fillId="2" borderId="15" xfId="0" applyFont="1" applyFill="1" applyBorder="1" applyAlignment="1">
      <alignment vertical="top" wrapText="1"/>
    </xf>
    <xf numFmtId="0" fontId="2" fillId="2" borderId="3" xfId="0" applyFont="1" applyFill="1" applyBorder="1" applyAlignment="1">
      <alignment vertical="center"/>
    </xf>
    <xf numFmtId="0" fontId="2" fillId="2" borderId="9" xfId="0" applyFont="1" applyFill="1" applyBorder="1" applyAlignment="1">
      <alignment vertical="center"/>
    </xf>
    <xf numFmtId="165" fontId="7" fillId="2" borderId="6" xfId="1" applyNumberFormat="1" applyFont="1" applyFill="1" applyBorder="1" applyAlignment="1">
      <alignment vertical="center"/>
    </xf>
    <xf numFmtId="0" fontId="7" fillId="2" borderId="6" xfId="0" applyFont="1" applyFill="1" applyBorder="1" applyAlignment="1">
      <alignment horizontal="center"/>
    </xf>
    <xf numFmtId="1" fontId="7" fillId="2" borderId="6" xfId="0" applyNumberFormat="1" applyFont="1" applyFill="1" applyBorder="1" applyAlignment="1">
      <alignment horizontal="center"/>
    </xf>
    <xf numFmtId="165" fontId="7" fillId="2" borderId="1" xfId="1" applyNumberFormat="1" applyFont="1" applyFill="1" applyBorder="1" applyAlignment="1">
      <alignment vertical="center"/>
    </xf>
    <xf numFmtId="0" fontId="7" fillId="2" borderId="1" xfId="0" applyFont="1" applyFill="1" applyBorder="1" applyAlignment="1">
      <alignment horizontal="center"/>
    </xf>
    <xf numFmtId="1" fontId="7" fillId="2" borderId="1" xfId="0" applyNumberFormat="1" applyFont="1" applyFill="1" applyBorder="1" applyAlignment="1">
      <alignment horizontal="center"/>
    </xf>
    <xf numFmtId="165" fontId="7" fillId="2" borderId="2" xfId="1" applyNumberFormat="1" applyFont="1" applyFill="1" applyBorder="1" applyAlignment="1">
      <alignment vertical="center"/>
    </xf>
    <xf numFmtId="0" fontId="7" fillId="2" borderId="2" xfId="0" applyFont="1" applyFill="1" applyBorder="1" applyAlignment="1">
      <alignment horizontal="center"/>
    </xf>
    <xf numFmtId="1" fontId="7" fillId="2" borderId="2" xfId="0" applyNumberFormat="1" applyFont="1" applyFill="1" applyBorder="1" applyAlignment="1">
      <alignment horizontal="center"/>
    </xf>
    <xf numFmtId="39" fontId="7" fillId="2" borderId="6" xfId="1" applyNumberFormat="1" applyFont="1" applyFill="1" applyBorder="1" applyAlignment="1">
      <alignment vertical="center"/>
    </xf>
    <xf numFmtId="0" fontId="7" fillId="2" borderId="6" xfId="0" applyFont="1" applyFill="1" applyBorder="1" applyAlignment="1">
      <alignment horizontal="center" vertical="center"/>
    </xf>
    <xf numFmtId="1" fontId="7" fillId="2" borderId="6" xfId="0" applyNumberFormat="1" applyFont="1" applyFill="1" applyBorder="1" applyAlignment="1">
      <alignment horizontal="center" vertical="center"/>
    </xf>
    <xf numFmtId="39" fontId="7" fillId="2" borderId="1" xfId="1" applyNumberFormat="1" applyFont="1" applyFill="1" applyBorder="1" applyAlignment="1">
      <alignment vertical="center"/>
    </xf>
    <xf numFmtId="0" fontId="7" fillId="2" borderId="1" xfId="0" applyFont="1" applyFill="1" applyBorder="1" applyAlignment="1">
      <alignment horizontal="center" vertical="center"/>
    </xf>
    <xf numFmtId="1" fontId="7" fillId="2" borderId="1" xfId="0" applyNumberFormat="1" applyFont="1" applyFill="1" applyBorder="1" applyAlignment="1">
      <alignment horizontal="center" vertical="center"/>
    </xf>
    <xf numFmtId="44" fontId="7" fillId="2" borderId="3" xfId="1" applyNumberFormat="1" applyFont="1" applyFill="1" applyBorder="1" applyAlignment="1">
      <alignment vertical="center"/>
    </xf>
    <xf numFmtId="0" fontId="7" fillId="2" borderId="3" xfId="0" applyFont="1" applyFill="1" applyBorder="1" applyAlignment="1">
      <alignment horizontal="center" vertical="center"/>
    </xf>
    <xf numFmtId="1" fontId="7" fillId="2" borderId="3" xfId="0" applyNumberFormat="1" applyFont="1" applyFill="1" applyBorder="1" applyAlignment="1">
      <alignment horizontal="center" vertical="center"/>
    </xf>
    <xf numFmtId="39" fontId="7" fillId="2" borderId="1" xfId="1" applyNumberFormat="1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center" vertical="center" wrapText="1"/>
    </xf>
    <xf numFmtId="1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top" wrapText="1"/>
    </xf>
    <xf numFmtId="1" fontId="7" fillId="2" borderId="1" xfId="0" applyNumberFormat="1" applyFont="1" applyFill="1" applyBorder="1" applyAlignment="1">
      <alignment horizontal="center" vertical="top" wrapText="1"/>
    </xf>
    <xf numFmtId="39" fontId="7" fillId="2" borderId="2" xfId="1" applyNumberFormat="1" applyFont="1" applyFill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  <xf numFmtId="1" fontId="7" fillId="2" borderId="2" xfId="0" applyNumberFormat="1" applyFont="1" applyFill="1" applyBorder="1" applyAlignment="1">
      <alignment horizontal="center" vertical="center"/>
    </xf>
    <xf numFmtId="44" fontId="0" fillId="2" borderId="0" xfId="0" applyNumberFormat="1" applyFill="1" applyAlignment="1">
      <alignment vertical="center"/>
    </xf>
    <xf numFmtId="0" fontId="0" fillId="2" borderId="0" xfId="0" applyFill="1"/>
    <xf numFmtId="1" fontId="0" fillId="2" borderId="0" xfId="0" applyNumberFormat="1" applyFill="1"/>
    <xf numFmtId="0" fontId="16" fillId="0" borderId="5" xfId="0" applyFont="1" applyBorder="1"/>
    <xf numFmtId="0" fontId="2" fillId="0" borderId="5" xfId="0" applyFont="1" applyBorder="1" applyAlignment="1">
      <alignment horizontal="left" vertical="center"/>
    </xf>
    <xf numFmtId="44" fontId="6" fillId="2" borderId="5" xfId="0" applyNumberFormat="1" applyFont="1" applyFill="1" applyBorder="1" applyAlignment="1">
      <alignment horizontal="center" vertical="top" wrapText="1"/>
    </xf>
    <xf numFmtId="0" fontId="6" fillId="2" borderId="5" xfId="0" applyFont="1" applyFill="1" applyBorder="1" applyAlignment="1">
      <alignment horizontal="center" vertical="top" wrapText="1"/>
    </xf>
    <xf numFmtId="1" fontId="11" fillId="2" borderId="5" xfId="0" applyNumberFormat="1" applyFont="1" applyFill="1" applyBorder="1" applyAlignment="1">
      <alignment horizontal="center" vertical="top" wrapText="1"/>
    </xf>
    <xf numFmtId="0" fontId="7" fillId="2" borderId="20" xfId="0" applyNumberFormat="1" applyFont="1" applyFill="1" applyBorder="1" applyAlignment="1">
      <alignment horizontal="center"/>
    </xf>
    <xf numFmtId="0" fontId="4" fillId="0" borderId="0" xfId="0" applyFont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5" fillId="0" borderId="18" xfId="0" applyFont="1" applyBorder="1"/>
    <xf numFmtId="44" fontId="6" fillId="2" borderId="18" xfId="0" applyNumberFormat="1" applyFont="1" applyFill="1" applyBorder="1" applyAlignment="1">
      <alignment vertical="center"/>
    </xf>
    <xf numFmtId="0" fontId="6" fillId="2" borderId="18" xfId="0" applyFont="1" applyFill="1" applyBorder="1" applyAlignment="1">
      <alignment horizontal="center"/>
    </xf>
    <xf numFmtId="1" fontId="6" fillId="2" borderId="18" xfId="0" applyNumberFormat="1" applyFont="1" applyFill="1" applyBorder="1" applyAlignment="1">
      <alignment horizontal="center"/>
    </xf>
    <xf numFmtId="0" fontId="2" fillId="0" borderId="4" xfId="0" applyFont="1" applyBorder="1" applyAlignment="1">
      <alignment vertical="center"/>
    </xf>
    <xf numFmtId="0" fontId="7" fillId="0" borderId="2" xfId="0" applyFont="1" applyFill="1" applyBorder="1" applyAlignment="1">
      <alignment wrapText="1"/>
    </xf>
    <xf numFmtId="4" fontId="0" fillId="0" borderId="0" xfId="0" applyNumberFormat="1"/>
    <xf numFmtId="4" fontId="0" fillId="0" borderId="0" xfId="0" applyNumberFormat="1" applyAlignment="1">
      <alignment vertical="center"/>
    </xf>
    <xf numFmtId="0" fontId="7" fillId="0" borderId="0" xfId="0" applyFont="1" applyFill="1" applyBorder="1" applyAlignment="1">
      <alignment vertical="top" wrapText="1"/>
    </xf>
    <xf numFmtId="165" fontId="7" fillId="2" borderId="0" xfId="1" applyNumberFormat="1" applyFont="1" applyFill="1" applyBorder="1" applyAlignment="1">
      <alignment horizontal="right" vertical="center" wrapText="1"/>
    </xf>
    <xf numFmtId="0" fontId="8" fillId="2" borderId="0" xfId="0" applyFont="1" applyFill="1" applyBorder="1" applyAlignment="1">
      <alignment horizontal="center" vertical="center"/>
    </xf>
    <xf numFmtId="1" fontId="8" fillId="2" borderId="0" xfId="0" applyNumberFormat="1" applyFont="1" applyFill="1" applyBorder="1" applyAlignment="1">
      <alignment horizontal="center" vertical="center"/>
    </xf>
    <xf numFmtId="4" fontId="10" fillId="0" borderId="0" xfId="0" applyNumberFormat="1" applyFont="1"/>
    <xf numFmtId="0" fontId="16" fillId="0" borderId="0" xfId="0" applyFont="1"/>
    <xf numFmtId="4" fontId="16" fillId="0" borderId="0" xfId="0" applyNumberFormat="1" applyFont="1"/>
    <xf numFmtId="39" fontId="19" fillId="2" borderId="11" xfId="1" applyNumberFormat="1" applyFont="1" applyFill="1" applyBorder="1" applyAlignment="1">
      <alignment horizontal="center" vertical="center"/>
    </xf>
    <xf numFmtId="44" fontId="0" fillId="2" borderId="0" xfId="0" applyNumberFormat="1" applyFill="1" applyAlignment="1">
      <alignment horizontal="center" vertical="center"/>
    </xf>
    <xf numFmtId="44" fontId="9" fillId="2" borderId="4" xfId="0" applyNumberFormat="1" applyFont="1" applyFill="1" applyBorder="1" applyAlignment="1">
      <alignment horizontal="center" vertical="center"/>
    </xf>
    <xf numFmtId="165" fontId="2" fillId="2" borderId="20" xfId="1" applyNumberFormat="1" applyFont="1" applyFill="1" applyBorder="1" applyAlignment="1">
      <alignment horizontal="center" vertical="center"/>
    </xf>
    <xf numFmtId="4" fontId="2" fillId="2" borderId="4" xfId="0" applyNumberFormat="1" applyFont="1" applyFill="1" applyBorder="1" applyAlignment="1">
      <alignment horizontal="center" vertical="center"/>
    </xf>
    <xf numFmtId="165" fontId="2" fillId="2" borderId="22" xfId="1" applyNumberFormat="1" applyFont="1" applyFill="1" applyBorder="1" applyAlignment="1">
      <alignment horizontal="center" vertical="center"/>
    </xf>
    <xf numFmtId="165" fontId="7" fillId="2" borderId="11" xfId="1" applyNumberFormat="1" applyFont="1" applyFill="1" applyBorder="1" applyAlignment="1">
      <alignment horizontal="center" vertical="center"/>
    </xf>
    <xf numFmtId="165" fontId="7" fillId="2" borderId="10" xfId="1" applyNumberFormat="1" applyFont="1" applyFill="1" applyBorder="1" applyAlignment="1">
      <alignment horizontal="center" vertical="center"/>
    </xf>
    <xf numFmtId="165" fontId="7" fillId="2" borderId="12" xfId="1" applyNumberFormat="1" applyFont="1" applyFill="1" applyBorder="1" applyAlignment="1">
      <alignment horizontal="center" vertical="center"/>
    </xf>
    <xf numFmtId="39" fontId="3" fillId="2" borderId="4" xfId="1" applyNumberFormat="1" applyFont="1" applyFill="1" applyBorder="1" applyAlignment="1">
      <alignment horizontal="center" vertical="center"/>
    </xf>
    <xf numFmtId="4" fontId="3" fillId="2" borderId="4" xfId="1" applyNumberFormat="1" applyFont="1" applyFill="1" applyBorder="1" applyAlignment="1">
      <alignment horizontal="center" vertical="center"/>
    </xf>
    <xf numFmtId="39" fontId="19" fillId="2" borderId="10" xfId="1" applyNumberFormat="1" applyFont="1" applyFill="1" applyBorder="1" applyAlignment="1">
      <alignment horizontal="center" vertical="center"/>
    </xf>
    <xf numFmtId="39" fontId="19" fillId="2" borderId="12" xfId="1" applyNumberFormat="1" applyFont="1" applyFill="1" applyBorder="1" applyAlignment="1">
      <alignment horizontal="center" vertical="center"/>
    </xf>
    <xf numFmtId="165" fontId="3" fillId="2" borderId="4" xfId="0" applyNumberFormat="1" applyFont="1" applyFill="1" applyBorder="1" applyAlignment="1">
      <alignment horizontal="center" vertical="top" wrapText="1"/>
    </xf>
    <xf numFmtId="165" fontId="3" fillId="2" borderId="3" xfId="0" applyNumberFormat="1" applyFont="1" applyFill="1" applyBorder="1" applyAlignment="1">
      <alignment horizontal="center" vertical="top" wrapText="1"/>
    </xf>
    <xf numFmtId="165" fontId="19" fillId="2" borderId="4" xfId="1" applyNumberFormat="1" applyFont="1" applyFill="1" applyBorder="1" applyAlignment="1">
      <alignment horizontal="center" vertical="center"/>
    </xf>
    <xf numFmtId="165" fontId="19" fillId="2" borderId="0" xfId="1" applyNumberFormat="1" applyFont="1" applyFill="1" applyBorder="1" applyAlignment="1">
      <alignment horizontal="center" vertical="center"/>
    </xf>
    <xf numFmtId="0" fontId="15" fillId="0" borderId="22" xfId="0" applyFont="1" applyBorder="1" applyAlignment="1">
      <alignment vertical="center"/>
    </xf>
    <xf numFmtId="2" fontId="0" fillId="0" borderId="0" xfId="0" applyNumberFormat="1"/>
    <xf numFmtId="0" fontId="7" fillId="0" borderId="3" xfId="0" applyFont="1" applyBorder="1" applyAlignment="1">
      <alignment horizontal="left" vertical="top" wrapText="1"/>
    </xf>
    <xf numFmtId="165" fontId="3" fillId="2" borderId="3" xfId="1" applyNumberFormat="1" applyFont="1" applyFill="1" applyBorder="1" applyAlignment="1">
      <alignment horizontal="right" vertical="center"/>
    </xf>
    <xf numFmtId="0" fontId="7" fillId="2" borderId="24" xfId="0" applyNumberFormat="1" applyFont="1" applyFill="1" applyBorder="1" applyAlignment="1">
      <alignment horizontal="center"/>
    </xf>
    <xf numFmtId="0" fontId="7" fillId="2" borderId="17" xfId="0" applyNumberFormat="1" applyFont="1" applyFill="1" applyBorder="1" applyAlignment="1">
      <alignment horizontal="center"/>
    </xf>
    <xf numFmtId="0" fontId="7" fillId="0" borderId="11" xfId="0" applyFont="1" applyFill="1" applyBorder="1" applyAlignment="1">
      <alignment vertical="top"/>
    </xf>
    <xf numFmtId="0" fontId="7" fillId="0" borderId="10" xfId="0" applyFont="1" applyFill="1" applyBorder="1" applyAlignment="1">
      <alignment vertical="top"/>
    </xf>
    <xf numFmtId="39" fontId="7" fillId="2" borderId="14" xfId="1" applyNumberFormat="1" applyFont="1" applyFill="1" applyBorder="1" applyAlignment="1">
      <alignment horizontal="right" vertical="center"/>
    </xf>
    <xf numFmtId="39" fontId="7" fillId="2" borderId="29" xfId="1" applyNumberFormat="1" applyFont="1" applyFill="1" applyBorder="1" applyAlignment="1">
      <alignment horizontal="right" vertical="center"/>
    </xf>
    <xf numFmtId="1" fontId="7" fillId="2" borderId="24" xfId="0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top" wrapText="1"/>
    </xf>
    <xf numFmtId="0" fontId="7" fillId="0" borderId="0" xfId="0" applyFont="1" applyBorder="1" applyAlignment="1">
      <alignment horizontal="left" vertical="top" wrapText="1"/>
    </xf>
    <xf numFmtId="165" fontId="3" fillId="2" borderId="0" xfId="1" applyNumberFormat="1" applyFont="1" applyFill="1" applyBorder="1" applyAlignment="1">
      <alignment horizontal="right" vertical="center"/>
    </xf>
    <xf numFmtId="0" fontId="7" fillId="0" borderId="4" xfId="0" applyFont="1" applyBorder="1" applyAlignment="1">
      <alignment horizontal="left" vertical="top" wrapText="1"/>
    </xf>
    <xf numFmtId="165" fontId="3" fillId="2" borderId="5" xfId="1" applyNumberFormat="1" applyFont="1" applyFill="1" applyBorder="1" applyAlignment="1">
      <alignment horizontal="right" vertical="center"/>
    </xf>
    <xf numFmtId="39" fontId="7" fillId="2" borderId="25" xfId="1" applyNumberFormat="1" applyFont="1" applyFill="1" applyBorder="1" applyAlignment="1">
      <alignment horizontal="right" vertical="center"/>
    </xf>
    <xf numFmtId="39" fontId="7" fillId="2" borderId="0" xfId="1" applyNumberFormat="1" applyFont="1" applyFill="1" applyBorder="1" applyAlignment="1">
      <alignment horizontal="right" vertical="center"/>
    </xf>
    <xf numFmtId="39" fontId="7" fillId="2" borderId="0" xfId="1" applyNumberFormat="1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vertical="top" wrapText="1"/>
    </xf>
    <xf numFmtId="165" fontId="2" fillId="2" borderId="31" xfId="1" applyNumberFormat="1" applyFont="1" applyFill="1" applyBorder="1" applyAlignment="1">
      <alignment horizontal="center" vertical="center"/>
    </xf>
    <xf numFmtId="1" fontId="3" fillId="2" borderId="5" xfId="0" applyNumberFormat="1" applyFont="1" applyFill="1" applyBorder="1" applyAlignment="1">
      <alignment horizontal="center" vertical="center"/>
    </xf>
    <xf numFmtId="165" fontId="3" fillId="2" borderId="31" xfId="1" applyNumberFormat="1" applyFont="1" applyFill="1" applyBorder="1" applyAlignment="1">
      <alignment horizontal="right" vertical="center" wrapText="1"/>
    </xf>
    <xf numFmtId="0" fontId="3" fillId="2" borderId="5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vertical="top" wrapText="1"/>
    </xf>
    <xf numFmtId="0" fontId="7" fillId="2" borderId="5" xfId="0" applyFont="1" applyFill="1" applyBorder="1" applyAlignment="1">
      <alignment horizontal="left" vertical="top" wrapText="1"/>
    </xf>
    <xf numFmtId="39" fontId="7" fillId="2" borderId="3" xfId="1" applyNumberFormat="1" applyFont="1" applyFill="1" applyBorder="1" applyAlignment="1">
      <alignment vertical="center"/>
    </xf>
    <xf numFmtId="0" fontId="7" fillId="2" borderId="32" xfId="0" applyFont="1" applyFill="1" applyBorder="1" applyAlignment="1">
      <alignment horizontal="center"/>
    </xf>
    <xf numFmtId="1" fontId="7" fillId="2" borderId="33" xfId="0" applyNumberFormat="1" applyFont="1" applyFill="1" applyBorder="1" applyAlignment="1">
      <alignment horizontal="center"/>
    </xf>
    <xf numFmtId="0" fontId="7" fillId="2" borderId="19" xfId="0" applyFont="1" applyFill="1" applyBorder="1" applyAlignment="1">
      <alignment horizontal="center" vertical="center"/>
    </xf>
    <xf numFmtId="1" fontId="7" fillId="2" borderId="21" xfId="0" applyNumberFormat="1" applyFont="1" applyFill="1" applyBorder="1" applyAlignment="1">
      <alignment horizontal="center" vertical="center"/>
    </xf>
    <xf numFmtId="39" fontId="19" fillId="2" borderId="5" xfId="1" applyNumberFormat="1" applyFont="1" applyFill="1" applyBorder="1" applyAlignment="1">
      <alignment horizontal="center" vertical="center"/>
    </xf>
    <xf numFmtId="39" fontId="19" fillId="2" borderId="4" xfId="1" applyNumberFormat="1" applyFont="1" applyFill="1" applyBorder="1" applyAlignment="1">
      <alignment horizontal="center" vertical="center"/>
    </xf>
    <xf numFmtId="0" fontId="7" fillId="2" borderId="23" xfId="0" applyFont="1" applyFill="1" applyBorder="1" applyAlignment="1">
      <alignment horizontal="center" vertical="center" wrapText="1"/>
    </xf>
    <xf numFmtId="39" fontId="7" fillId="2" borderId="5" xfId="1" applyNumberFormat="1" applyFont="1" applyFill="1" applyBorder="1" applyAlignment="1">
      <alignment horizontal="right" vertical="center"/>
    </xf>
    <xf numFmtId="1" fontId="7" fillId="2" borderId="17" xfId="0" applyNumberFormat="1" applyFont="1" applyFill="1" applyBorder="1" applyAlignment="1">
      <alignment horizontal="center" vertical="center"/>
    </xf>
    <xf numFmtId="1" fontId="7" fillId="2" borderId="10" xfId="0" applyNumberFormat="1" applyFont="1" applyFill="1" applyBorder="1" applyAlignment="1">
      <alignment horizontal="center" vertical="center"/>
    </xf>
    <xf numFmtId="1" fontId="7" fillId="2" borderId="12" xfId="0" applyNumberFormat="1" applyFont="1" applyFill="1" applyBorder="1" applyAlignment="1">
      <alignment horizontal="center" vertical="center"/>
    </xf>
    <xf numFmtId="165" fontId="7" fillId="2" borderId="7" xfId="1" applyNumberFormat="1" applyFont="1" applyFill="1" applyBorder="1" applyAlignment="1">
      <alignment horizontal="center" vertical="center"/>
    </xf>
    <xf numFmtId="165" fontId="7" fillId="2" borderId="25" xfId="1" applyNumberFormat="1" applyFont="1" applyFill="1" applyBorder="1" applyAlignment="1">
      <alignment horizontal="center" vertical="center"/>
    </xf>
    <xf numFmtId="165" fontId="7" fillId="2" borderId="29" xfId="1" applyNumberFormat="1" applyFont="1" applyFill="1" applyBorder="1" applyAlignment="1">
      <alignment horizontal="center" vertical="center"/>
    </xf>
    <xf numFmtId="0" fontId="7" fillId="0" borderId="34" xfId="0" applyFont="1" applyFill="1" applyBorder="1" applyAlignment="1">
      <alignment vertical="top" wrapText="1"/>
    </xf>
    <xf numFmtId="0" fontId="8" fillId="2" borderId="16" xfId="0" applyNumberFormat="1" applyFont="1" applyFill="1" applyBorder="1" applyAlignment="1">
      <alignment horizontal="center" vertical="center"/>
    </xf>
    <xf numFmtId="0" fontId="8" fillId="2" borderId="15" xfId="0" applyNumberFormat="1" applyFont="1" applyFill="1" applyBorder="1" applyAlignment="1">
      <alignment horizontal="center" vertical="center"/>
    </xf>
    <xf numFmtId="0" fontId="8" fillId="2" borderId="35" xfId="0" applyNumberFormat="1" applyFont="1" applyFill="1" applyBorder="1" applyAlignment="1">
      <alignment horizontal="center" vertical="center"/>
    </xf>
    <xf numFmtId="165" fontId="7" fillId="2" borderId="7" xfId="1" applyNumberFormat="1" applyFont="1" applyFill="1" applyBorder="1" applyAlignment="1">
      <alignment horizontal="right" vertical="center"/>
    </xf>
    <xf numFmtId="165" fontId="7" fillId="2" borderId="25" xfId="1" applyNumberFormat="1" applyFont="1" applyFill="1" applyBorder="1" applyAlignment="1">
      <alignment horizontal="right" vertical="center"/>
    </xf>
    <xf numFmtId="165" fontId="7" fillId="2" borderId="26" xfId="1" applyNumberFormat="1" applyFont="1" applyFill="1" applyBorder="1" applyAlignment="1">
      <alignment horizontal="right" vertical="center"/>
    </xf>
    <xf numFmtId="165" fontId="7" fillId="2" borderId="18" xfId="1" applyNumberFormat="1" applyFont="1" applyFill="1" applyBorder="1" applyAlignment="1">
      <alignment horizontal="right" vertical="center" wrapText="1"/>
    </xf>
    <xf numFmtId="1" fontId="8" fillId="2" borderId="18" xfId="0" applyNumberFormat="1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0" fillId="2" borderId="0" xfId="0" applyFont="1" applyFill="1" applyAlignment="1">
      <alignment vertical="center"/>
    </xf>
    <xf numFmtId="0" fontId="10" fillId="2" borderId="5" xfId="0" applyFont="1" applyFill="1" applyBorder="1" applyAlignment="1">
      <alignment vertical="center" wrapText="1"/>
    </xf>
    <xf numFmtId="164" fontId="0" fillId="2" borderId="5" xfId="0" applyNumberFormat="1" applyFont="1" applyFill="1" applyBorder="1" applyAlignment="1">
      <alignment vertical="center"/>
    </xf>
    <xf numFmtId="164" fontId="0" fillId="2" borderId="29" xfId="0" applyNumberFormat="1" applyFont="1" applyFill="1" applyBorder="1" applyAlignment="1">
      <alignment vertical="center"/>
    </xf>
    <xf numFmtId="164" fontId="16" fillId="2" borderId="21" xfId="0" applyNumberFormat="1" applyFont="1" applyFill="1" applyBorder="1" applyAlignment="1">
      <alignment vertical="center"/>
    </xf>
    <xf numFmtId="0" fontId="18" fillId="2" borderId="8" xfId="0" applyFont="1" applyFill="1" applyBorder="1" applyAlignment="1">
      <alignment vertical="center"/>
    </xf>
    <xf numFmtId="165" fontId="2" fillId="2" borderId="5" xfId="1" applyNumberFormat="1" applyFont="1" applyFill="1" applyBorder="1" applyAlignment="1">
      <alignment vertical="center"/>
    </xf>
    <xf numFmtId="164" fontId="0" fillId="2" borderId="25" xfId="0" applyNumberFormat="1" applyFont="1" applyFill="1" applyBorder="1" applyAlignment="1">
      <alignment vertical="center"/>
    </xf>
    <xf numFmtId="164" fontId="0" fillId="2" borderId="26" xfId="0" applyNumberFormat="1" applyFont="1" applyFill="1" applyBorder="1" applyAlignment="1">
      <alignment vertical="center"/>
    </xf>
    <xf numFmtId="164" fontId="10" fillId="2" borderId="5" xfId="0" applyNumberFormat="1" applyFont="1" applyFill="1" applyBorder="1" applyAlignment="1">
      <alignment vertical="center"/>
    </xf>
    <xf numFmtId="164" fontId="0" fillId="2" borderId="14" xfId="0" applyNumberFormat="1" applyFont="1" applyFill="1" applyBorder="1" applyAlignment="1">
      <alignment vertical="center"/>
    </xf>
    <xf numFmtId="164" fontId="0" fillId="2" borderId="27" xfId="0" applyNumberFormat="1" applyFont="1" applyFill="1" applyBorder="1" applyAlignment="1">
      <alignment vertical="center"/>
    </xf>
    <xf numFmtId="164" fontId="0" fillId="2" borderId="28" xfId="0" applyNumberFormat="1" applyFont="1" applyFill="1" applyBorder="1" applyAlignment="1">
      <alignment vertical="center"/>
    </xf>
    <xf numFmtId="164" fontId="0" fillId="2" borderId="0" xfId="0" applyNumberFormat="1" applyFont="1" applyFill="1" applyBorder="1" applyAlignment="1">
      <alignment vertical="center"/>
    </xf>
    <xf numFmtId="164" fontId="17" fillId="2" borderId="5" xfId="0" applyNumberFormat="1" applyFont="1" applyFill="1" applyBorder="1" applyAlignment="1">
      <alignment vertical="center"/>
    </xf>
    <xf numFmtId="164" fontId="17" fillId="2" borderId="0" xfId="0" applyNumberFormat="1" applyFont="1" applyFill="1" applyBorder="1" applyAlignment="1">
      <alignment vertical="center"/>
    </xf>
    <xf numFmtId="164" fontId="0" fillId="2" borderId="30" xfId="0" applyNumberFormat="1" applyFont="1" applyFill="1" applyBorder="1" applyAlignment="1">
      <alignment vertical="center"/>
    </xf>
    <xf numFmtId="164" fontId="0" fillId="2" borderId="9" xfId="0" applyNumberFormat="1" applyFont="1" applyFill="1" applyBorder="1" applyAlignment="1">
      <alignment vertical="center"/>
    </xf>
    <xf numFmtId="39" fontId="7" fillId="2" borderId="37" xfId="1" applyNumberFormat="1" applyFont="1" applyFill="1" applyBorder="1" applyAlignment="1">
      <alignment horizontal="center" vertical="center"/>
    </xf>
    <xf numFmtId="39" fontId="7" fillId="2" borderId="38" xfId="1" applyNumberFormat="1" applyFont="1" applyFill="1" applyBorder="1" applyAlignment="1">
      <alignment horizontal="center" vertical="center"/>
    </xf>
    <xf numFmtId="39" fontId="7" fillId="2" borderId="40" xfId="1" applyNumberFormat="1" applyFont="1" applyFill="1" applyBorder="1" applyAlignment="1">
      <alignment horizontal="center" vertical="center"/>
    </xf>
    <xf numFmtId="0" fontId="7" fillId="2" borderId="42" xfId="0" applyFont="1" applyFill="1" applyBorder="1" applyAlignment="1">
      <alignment horizontal="center"/>
    </xf>
    <xf numFmtId="1" fontId="7" fillId="2" borderId="43" xfId="0" applyNumberFormat="1" applyFont="1" applyFill="1" applyBorder="1" applyAlignment="1">
      <alignment horizontal="center"/>
    </xf>
    <xf numFmtId="0" fontId="7" fillId="2" borderId="44" xfId="0" applyFont="1" applyFill="1" applyBorder="1" applyAlignment="1">
      <alignment horizontal="center"/>
    </xf>
    <xf numFmtId="1" fontId="7" fillId="2" borderId="45" xfId="0" applyNumberFormat="1" applyFont="1" applyFill="1" applyBorder="1" applyAlignment="1">
      <alignment horizontal="center"/>
    </xf>
    <xf numFmtId="1" fontId="7" fillId="2" borderId="46" xfId="0" applyNumberFormat="1" applyFont="1" applyFill="1" applyBorder="1" applyAlignment="1">
      <alignment horizontal="center"/>
    </xf>
    <xf numFmtId="0" fontId="7" fillId="2" borderId="47" xfId="0" applyFont="1" applyFill="1" applyBorder="1" applyAlignment="1">
      <alignment horizontal="center"/>
    </xf>
    <xf numFmtId="1" fontId="7" fillId="2" borderId="48" xfId="0" applyNumberFormat="1" applyFont="1" applyFill="1" applyBorder="1" applyAlignment="1">
      <alignment horizontal="center"/>
    </xf>
    <xf numFmtId="0" fontId="3" fillId="0" borderId="0" xfId="0" applyFont="1" applyBorder="1"/>
    <xf numFmtId="0" fontId="3" fillId="0" borderId="3" xfId="0" applyFont="1" applyBorder="1" applyAlignment="1">
      <alignment horizontal="right"/>
    </xf>
    <xf numFmtId="0" fontId="6" fillId="2" borderId="23" xfId="0" applyNumberFormat="1" applyFont="1" applyFill="1" applyBorder="1" applyAlignment="1">
      <alignment horizontal="center"/>
    </xf>
    <xf numFmtId="0" fontId="6" fillId="2" borderId="16" xfId="0" applyNumberFormat="1" applyFont="1" applyFill="1" applyBorder="1" applyAlignment="1">
      <alignment horizontal="center"/>
    </xf>
    <xf numFmtId="165" fontId="6" fillId="2" borderId="5" xfId="1" applyNumberFormat="1" applyFont="1" applyFill="1" applyBorder="1" applyAlignment="1">
      <alignment vertical="center"/>
    </xf>
    <xf numFmtId="165" fontId="6" fillId="2" borderId="30" xfId="1" applyNumberFormat="1" applyFont="1" applyFill="1" applyBorder="1" applyAlignment="1">
      <alignment vertical="center"/>
    </xf>
    <xf numFmtId="0" fontId="7" fillId="0" borderId="8" xfId="0" applyFont="1" applyFill="1" applyBorder="1" applyAlignment="1">
      <alignment horizontal="left" vertical="top" wrapText="1"/>
    </xf>
    <xf numFmtId="39" fontId="7" fillId="2" borderId="8" xfId="1" applyNumberFormat="1" applyFont="1" applyFill="1" applyBorder="1" applyAlignment="1">
      <alignment horizontal="right" vertical="center"/>
    </xf>
    <xf numFmtId="0" fontId="7" fillId="2" borderId="8" xfId="0" applyFont="1" applyFill="1" applyBorder="1" applyAlignment="1">
      <alignment horizontal="center" vertical="center"/>
    </xf>
    <xf numFmtId="1" fontId="7" fillId="2" borderId="8" xfId="0" applyNumberFormat="1" applyFont="1" applyFill="1" applyBorder="1" applyAlignment="1">
      <alignment horizontal="center" vertical="center"/>
    </xf>
    <xf numFmtId="39" fontId="19" fillId="2" borderId="17" xfId="1" applyNumberFormat="1" applyFont="1" applyFill="1" applyBorder="1" applyAlignment="1">
      <alignment horizontal="center" vertical="center"/>
    </xf>
    <xf numFmtId="166" fontId="0" fillId="2" borderId="1" xfId="0" applyNumberFormat="1" applyFont="1" applyFill="1" applyBorder="1" applyAlignment="1">
      <alignment vertical="center"/>
    </xf>
    <xf numFmtId="0" fontId="0" fillId="2" borderId="1" xfId="0" applyFont="1" applyFill="1" applyBorder="1" applyAlignment="1">
      <alignment horizontal="center"/>
    </xf>
    <xf numFmtId="1" fontId="0" fillId="2" borderId="1" xfId="0" applyNumberFormat="1" applyFont="1" applyFill="1" applyBorder="1" applyAlignment="1">
      <alignment horizontal="center"/>
    </xf>
    <xf numFmtId="165" fontId="19" fillId="2" borderId="1" xfId="1" applyNumberFormat="1" applyFont="1" applyFill="1" applyBorder="1" applyAlignment="1">
      <alignment horizontal="center" vertical="center"/>
    </xf>
    <xf numFmtId="164" fontId="0" fillId="2" borderId="1" xfId="0" applyNumberFormat="1" applyFont="1" applyFill="1" applyBorder="1" applyAlignment="1">
      <alignment vertical="center"/>
    </xf>
    <xf numFmtId="0" fontId="7" fillId="0" borderId="10" xfId="0" applyFont="1" applyFill="1" applyBorder="1" applyAlignment="1">
      <alignment vertical="top" wrapText="1"/>
    </xf>
    <xf numFmtId="1" fontId="0" fillId="2" borderId="22" xfId="0" applyNumberFormat="1" applyFill="1" applyBorder="1"/>
    <xf numFmtId="44" fontId="0" fillId="2" borderId="18" xfId="0" applyNumberFormat="1" applyFill="1" applyBorder="1" applyAlignment="1">
      <alignment horizontal="center" vertical="center"/>
    </xf>
    <xf numFmtId="0" fontId="0" fillId="2" borderId="38" xfId="0" applyFont="1" applyFill="1" applyBorder="1" applyAlignment="1">
      <alignment vertical="center"/>
    </xf>
    <xf numFmtId="1" fontId="14" fillId="2" borderId="49" xfId="0" applyNumberFormat="1" applyFont="1" applyFill="1" applyBorder="1"/>
    <xf numFmtId="0" fontId="14" fillId="2" borderId="40" xfId="0" applyFont="1" applyFill="1" applyBorder="1" applyAlignment="1">
      <alignment vertical="center"/>
    </xf>
    <xf numFmtId="1" fontId="14" fillId="2" borderId="50" xfId="0" applyNumberFormat="1" applyFont="1" applyFill="1" applyBorder="1"/>
    <xf numFmtId="44" fontId="14" fillId="2" borderId="0" xfId="0" applyNumberFormat="1" applyFont="1" applyFill="1" applyBorder="1" applyAlignment="1">
      <alignment horizontal="center" vertical="center"/>
    </xf>
    <xf numFmtId="0" fontId="14" fillId="2" borderId="51" xfId="0" applyFont="1" applyFill="1" applyBorder="1" applyAlignment="1">
      <alignment vertical="center"/>
    </xf>
    <xf numFmtId="0" fontId="13" fillId="0" borderId="5" xfId="0" applyFont="1" applyBorder="1"/>
    <xf numFmtId="0" fontId="20" fillId="0" borderId="3" xfId="0" applyFont="1" applyBorder="1"/>
    <xf numFmtId="0" fontId="17" fillId="0" borderId="0" xfId="0" applyFont="1"/>
    <xf numFmtId="0" fontId="17" fillId="0" borderId="0" xfId="0" applyFont="1" applyAlignment="1"/>
    <xf numFmtId="0" fontId="13" fillId="0" borderId="14" xfId="0" applyFont="1" applyBorder="1" applyAlignment="1">
      <alignment horizontal="center"/>
    </xf>
    <xf numFmtId="0" fontId="13" fillId="0" borderId="25" xfId="0" applyFont="1" applyBorder="1" applyAlignment="1">
      <alignment horizontal="center"/>
    </xf>
    <xf numFmtId="0" fontId="13" fillId="0" borderId="26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3" fillId="0" borderId="6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top" wrapText="1"/>
    </xf>
    <xf numFmtId="0" fontId="13" fillId="0" borderId="10" xfId="0" applyFont="1" applyBorder="1" applyAlignment="1">
      <alignment horizontal="center"/>
    </xf>
    <xf numFmtId="0" fontId="13" fillId="0" borderId="1" xfId="0" applyFont="1" applyFill="1" applyBorder="1" applyAlignment="1">
      <alignment horizontal="center" vertical="center" wrapText="1"/>
    </xf>
    <xf numFmtId="0" fontId="13" fillId="0" borderId="12" xfId="0" applyFont="1" applyBorder="1" applyAlignment="1">
      <alignment horizontal="center"/>
    </xf>
    <xf numFmtId="0" fontId="13" fillId="0" borderId="2" xfId="0" applyFont="1" applyBorder="1" applyAlignment="1">
      <alignment horizontal="center" vertical="center"/>
    </xf>
    <xf numFmtId="0" fontId="13" fillId="0" borderId="36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vertical="center"/>
    </xf>
    <xf numFmtId="0" fontId="13" fillId="0" borderId="0" xfId="0" applyFont="1" applyBorder="1" applyAlignment="1">
      <alignment horizontal="center"/>
    </xf>
    <xf numFmtId="49" fontId="13" fillId="0" borderId="1" xfId="0" applyNumberFormat="1" applyFont="1" applyFill="1" applyBorder="1" applyAlignment="1">
      <alignment horizontal="center" vertical="top" wrapText="1"/>
    </xf>
    <xf numFmtId="0" fontId="13" fillId="0" borderId="29" xfId="0" applyFont="1" applyBorder="1" applyAlignment="1">
      <alignment vertical="center"/>
    </xf>
    <xf numFmtId="0" fontId="13" fillId="0" borderId="5" xfId="0" applyFont="1" applyBorder="1" applyAlignment="1">
      <alignment vertical="center"/>
    </xf>
    <xf numFmtId="0" fontId="13" fillId="0" borderId="5" xfId="0" applyFont="1" applyBorder="1" applyAlignment="1">
      <alignment horizontal="center" vertical="top" wrapText="1"/>
    </xf>
    <xf numFmtId="0" fontId="8" fillId="0" borderId="3" xfId="0" applyFont="1" applyBorder="1"/>
    <xf numFmtId="165" fontId="21" fillId="2" borderId="5" xfId="1" applyNumberFormat="1" applyFont="1" applyFill="1" applyBorder="1" applyAlignment="1">
      <alignment horizontal="center" vertical="center"/>
    </xf>
    <xf numFmtId="165" fontId="21" fillId="2" borderId="29" xfId="1" applyNumberFormat="1" applyFont="1" applyFill="1" applyBorder="1" applyAlignment="1">
      <alignment horizontal="center" vertical="center"/>
    </xf>
    <xf numFmtId="0" fontId="3" fillId="0" borderId="30" xfId="0" applyFont="1" applyFill="1" applyBorder="1" applyAlignment="1">
      <alignment vertical="top"/>
    </xf>
    <xf numFmtId="0" fontId="13" fillId="0" borderId="5" xfId="0" applyFont="1" applyFill="1" applyBorder="1" applyAlignment="1">
      <alignment vertical="top"/>
    </xf>
    <xf numFmtId="44" fontId="17" fillId="2" borderId="31" xfId="0" applyNumberFormat="1" applyFont="1" applyFill="1" applyBorder="1" applyAlignment="1">
      <alignment horizontal="center" vertical="center"/>
    </xf>
    <xf numFmtId="0" fontId="3" fillId="0" borderId="4" xfId="0" applyFont="1" applyBorder="1" applyAlignment="1">
      <alignment horizontal="left" vertical="top" wrapText="1"/>
    </xf>
    <xf numFmtId="0" fontId="7" fillId="0" borderId="3" xfId="0" applyFont="1" applyBorder="1" applyAlignment="1">
      <alignment horizontal="left" vertical="top" wrapText="1"/>
    </xf>
    <xf numFmtId="0" fontId="7" fillId="0" borderId="9" xfId="0" applyFont="1" applyBorder="1" applyAlignment="1">
      <alignment horizontal="left" vertical="top" wrapText="1"/>
    </xf>
    <xf numFmtId="0" fontId="12" fillId="0" borderId="0" xfId="0" applyFont="1" applyAlignment="1">
      <alignment horizontal="center" vertical="center"/>
    </xf>
    <xf numFmtId="0" fontId="13" fillId="0" borderId="4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center" wrapText="1"/>
    </xf>
    <xf numFmtId="0" fontId="13" fillId="0" borderId="9" xfId="0" applyFont="1" applyBorder="1" applyAlignment="1">
      <alignment horizontal="left" vertical="center" wrapText="1"/>
    </xf>
    <xf numFmtId="0" fontId="5" fillId="0" borderId="0" xfId="0" applyFont="1" applyAlignment="1">
      <alignment horizontal="center"/>
    </xf>
    <xf numFmtId="0" fontId="13" fillId="0" borderId="19" xfId="0" applyFont="1" applyBorder="1" applyAlignment="1">
      <alignment horizontal="left" vertical="top" wrapText="1"/>
    </xf>
    <xf numFmtId="0" fontId="13" fillId="0" borderId="20" xfId="0" applyFont="1" applyBorder="1" applyAlignment="1">
      <alignment horizontal="left" vertical="top" wrapText="1"/>
    </xf>
    <xf numFmtId="0" fontId="13" fillId="0" borderId="41" xfId="0" applyFont="1" applyBorder="1" applyAlignment="1">
      <alignment horizontal="left" vertical="top" wrapText="1"/>
    </xf>
    <xf numFmtId="0" fontId="13" fillId="0" borderId="39" xfId="0" applyFont="1" applyBorder="1" applyAlignment="1">
      <alignment horizontal="left" vertical="top" wrapText="1"/>
    </xf>
    <xf numFmtId="0" fontId="13" fillId="0" borderId="4" xfId="0" applyFont="1" applyBorder="1" applyAlignment="1">
      <alignment horizontal="left" vertical="top" wrapText="1"/>
    </xf>
    <xf numFmtId="0" fontId="13" fillId="0" borderId="3" xfId="0" applyFont="1" applyBorder="1" applyAlignment="1">
      <alignment horizontal="left" vertical="top" wrapText="1"/>
    </xf>
    <xf numFmtId="0" fontId="13" fillId="0" borderId="9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9" xfId="0" applyFont="1" applyBorder="1" applyAlignment="1">
      <alignment horizontal="left" vertical="top" wrapText="1"/>
    </xf>
    <xf numFmtId="0" fontId="13" fillId="0" borderId="4" xfId="0" applyFont="1" applyBorder="1" applyAlignment="1">
      <alignment horizontal="center" vertical="center"/>
    </xf>
  </cellXfs>
  <cellStyles count="3">
    <cellStyle name="Excel Built-in Normal" xfId="2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8"/>
  <sheetViews>
    <sheetView tabSelected="1" topLeftCell="A64" zoomScale="110" zoomScaleNormal="110" workbookViewId="0">
      <selection activeCell="B73" sqref="B73"/>
    </sheetView>
  </sheetViews>
  <sheetFormatPr defaultRowHeight="15.5" x14ac:dyDescent="0.35"/>
  <cols>
    <col min="1" max="1" width="6.1796875" style="193" customWidth="1"/>
    <col min="2" max="2" width="70.7265625" bestFit="1" customWidth="1"/>
    <col min="3" max="3" width="14.1796875" style="44" customWidth="1"/>
    <col min="4" max="4" width="8.7265625" style="45" customWidth="1"/>
    <col min="5" max="5" width="5.7265625" style="46" customWidth="1"/>
    <col min="6" max="6" width="18.7265625" style="71" customWidth="1"/>
    <col min="7" max="7" width="16.453125" style="138" customWidth="1"/>
    <col min="8" max="8" width="10.81640625" bestFit="1" customWidth="1"/>
    <col min="9" max="10" width="10.26953125" style="61" bestFit="1" customWidth="1"/>
  </cols>
  <sheetData>
    <row r="1" spans="1:8" x14ac:dyDescent="0.35">
      <c r="E1" s="186"/>
      <c r="F1" s="222" t="s">
        <v>56</v>
      </c>
      <c r="G1" s="187"/>
    </row>
    <row r="2" spans="1:8" x14ac:dyDescent="0.35">
      <c r="E2" s="188" t="s">
        <v>57</v>
      </c>
      <c r="F2" s="189"/>
      <c r="G2" s="190"/>
    </row>
    <row r="3" spans="1:8" ht="16" thickBot="1" x14ac:dyDescent="0.4">
      <c r="E3" s="183"/>
      <c r="F3" s="184"/>
      <c r="G3" s="185"/>
    </row>
    <row r="4" spans="1:8" ht="21.75" customHeight="1" x14ac:dyDescent="0.35">
      <c r="A4" s="194"/>
      <c r="B4" s="226" t="s">
        <v>10</v>
      </c>
      <c r="C4" s="226"/>
      <c r="D4" s="226"/>
      <c r="E4" s="226"/>
      <c r="F4" s="226"/>
    </row>
    <row r="5" spans="1:8" ht="15.75" customHeight="1" thickBot="1" x14ac:dyDescent="0.4">
      <c r="B5" s="230" t="s">
        <v>20</v>
      </c>
      <c r="C5" s="230"/>
      <c r="D5" s="230"/>
      <c r="E5" s="230"/>
      <c r="F5" s="230"/>
    </row>
    <row r="6" spans="1:8" ht="28.9" customHeight="1" thickBot="1" x14ac:dyDescent="0.4">
      <c r="A6" s="191"/>
      <c r="B6" s="48" t="s">
        <v>21</v>
      </c>
      <c r="C6" s="49" t="s">
        <v>23</v>
      </c>
      <c r="D6" s="50" t="s">
        <v>2</v>
      </c>
      <c r="E6" s="51" t="s">
        <v>7</v>
      </c>
      <c r="F6" s="72" t="s">
        <v>0</v>
      </c>
      <c r="G6" s="139" t="s">
        <v>58</v>
      </c>
    </row>
    <row r="7" spans="1:8" ht="20.25" customHeight="1" thickBot="1" x14ac:dyDescent="0.4">
      <c r="A7" s="195">
        <v>1</v>
      </c>
      <c r="B7" s="217" t="s">
        <v>39</v>
      </c>
      <c r="C7" s="170">
        <v>12500</v>
      </c>
      <c r="D7" s="168">
        <v>235</v>
      </c>
      <c r="E7" s="91"/>
      <c r="F7" s="218">
        <f>C7*D7</f>
        <v>2937500</v>
      </c>
      <c r="G7" s="140">
        <f>F7/D7</f>
        <v>12500</v>
      </c>
    </row>
    <row r="8" spans="1:8" ht="20.25" customHeight="1" thickBot="1" x14ac:dyDescent="0.4">
      <c r="A8" s="196"/>
      <c r="B8" s="217" t="s">
        <v>104</v>
      </c>
      <c r="C8" s="170">
        <v>7300</v>
      </c>
      <c r="D8" s="168">
        <v>30</v>
      </c>
      <c r="E8" s="91"/>
      <c r="F8" s="218">
        <f>C8*D8</f>
        <v>219000</v>
      </c>
      <c r="G8" s="140">
        <v>7300</v>
      </c>
      <c r="H8" s="61"/>
    </row>
    <row r="9" spans="1:8" ht="20.25" customHeight="1" thickBot="1" x14ac:dyDescent="0.4">
      <c r="A9" s="196">
        <v>2</v>
      </c>
      <c r="B9" s="217" t="s">
        <v>27</v>
      </c>
      <c r="C9" s="170"/>
      <c r="D9" s="168"/>
      <c r="E9" s="91"/>
      <c r="F9" s="218">
        <f>14200+120000</f>
        <v>134200</v>
      </c>
      <c r="G9" s="140">
        <f t="shared" ref="G9" si="0">F9/265</f>
        <v>506.41509433962267</v>
      </c>
      <c r="H9" s="88"/>
    </row>
    <row r="10" spans="1:8" ht="20.25" customHeight="1" thickBot="1" x14ac:dyDescent="0.5">
      <c r="A10" s="196"/>
      <c r="B10" s="192"/>
      <c r="C10" s="170"/>
      <c r="D10" s="168"/>
      <c r="E10" s="91"/>
      <c r="F10" s="218"/>
      <c r="G10" s="140"/>
      <c r="H10" s="67"/>
    </row>
    <row r="11" spans="1:8" ht="20.25" customHeight="1" thickBot="1" x14ac:dyDescent="0.5">
      <c r="A11" s="196">
        <v>3</v>
      </c>
      <c r="B11" s="166" t="s">
        <v>22</v>
      </c>
      <c r="C11" s="171"/>
      <c r="D11" s="169"/>
      <c r="E11" s="92"/>
      <c r="F11" s="219">
        <v>204582.88</v>
      </c>
      <c r="G11" s="141"/>
      <c r="H11" s="88"/>
    </row>
    <row r="12" spans="1:8" ht="20.25" customHeight="1" thickBot="1" x14ac:dyDescent="0.5">
      <c r="A12" s="197"/>
      <c r="B12" s="167" t="s">
        <v>18</v>
      </c>
      <c r="C12" s="170"/>
      <c r="D12" s="168"/>
      <c r="E12" s="52"/>
      <c r="F12" s="73">
        <f>SUM(F7:F11)</f>
        <v>3495282.88</v>
      </c>
      <c r="G12" s="140">
        <f t="shared" ref="G12" si="1">F12/265</f>
        <v>13189.746716981132</v>
      </c>
    </row>
    <row r="13" spans="1:8" ht="12.75" customHeight="1" thickBot="1" x14ac:dyDescent="0.4">
      <c r="A13" s="87" t="s">
        <v>6</v>
      </c>
      <c r="B13" s="53"/>
      <c r="C13" s="54"/>
      <c r="D13" s="54"/>
      <c r="E13" s="54"/>
      <c r="F13" s="54"/>
      <c r="G13" s="143"/>
    </row>
    <row r="14" spans="1:8" ht="15.75" customHeight="1" thickBot="1" x14ac:dyDescent="0.4">
      <c r="A14" s="11"/>
      <c r="B14" s="59" t="s">
        <v>28</v>
      </c>
      <c r="C14" s="16"/>
      <c r="D14" s="16"/>
      <c r="E14" s="17"/>
      <c r="F14" s="74">
        <f>F15+F21+F27+F52+F58+F47</f>
        <v>3371059</v>
      </c>
      <c r="G14" s="142">
        <f t="shared" ref="G14:G59" si="2">F14/265</f>
        <v>12720.977358490565</v>
      </c>
    </row>
    <row r="15" spans="1:8" ht="17.25" customHeight="1" thickBot="1" x14ac:dyDescent="0.4">
      <c r="A15" s="12">
        <v>1</v>
      </c>
      <c r="B15" s="55" t="s">
        <v>3</v>
      </c>
      <c r="C15" s="56"/>
      <c r="D15" s="57"/>
      <c r="E15" s="58"/>
      <c r="F15" s="75">
        <f>F16+F17+F18+F20+F19</f>
        <v>682640</v>
      </c>
      <c r="G15" s="144">
        <f>G16+G17+G18+G20+G19</f>
        <v>2576</v>
      </c>
    </row>
    <row r="16" spans="1:8" ht="15" customHeight="1" x14ac:dyDescent="0.35">
      <c r="A16" s="198"/>
      <c r="B16" s="2" t="s">
        <v>24</v>
      </c>
      <c r="C16" s="18">
        <v>20000</v>
      </c>
      <c r="D16" s="19">
        <v>1</v>
      </c>
      <c r="E16" s="20">
        <v>12</v>
      </c>
      <c r="F16" s="76">
        <f t="shared" ref="F16:F19" si="3">C16*D16*E16</f>
        <v>240000</v>
      </c>
      <c r="G16" s="145">
        <f t="shared" si="2"/>
        <v>905.66037735849056</v>
      </c>
    </row>
    <row r="17" spans="1:7" x14ac:dyDescent="0.35">
      <c r="A17" s="199"/>
      <c r="B17" s="3" t="s">
        <v>36</v>
      </c>
      <c r="C17" s="21">
        <v>20000</v>
      </c>
      <c r="D17" s="22">
        <v>1</v>
      </c>
      <c r="E17" s="23">
        <v>7</v>
      </c>
      <c r="F17" s="77">
        <f t="shared" si="3"/>
        <v>140000</v>
      </c>
      <c r="G17" s="145">
        <f t="shared" si="2"/>
        <v>528.30188679245282</v>
      </c>
    </row>
    <row r="18" spans="1:7" x14ac:dyDescent="0.35">
      <c r="A18" s="199"/>
      <c r="B18" s="3" t="s">
        <v>97</v>
      </c>
      <c r="C18" s="21">
        <v>14840</v>
      </c>
      <c r="D18" s="22">
        <v>1</v>
      </c>
      <c r="E18" s="23">
        <v>6</v>
      </c>
      <c r="F18" s="77">
        <f t="shared" si="3"/>
        <v>89040</v>
      </c>
      <c r="G18" s="145">
        <f t="shared" si="2"/>
        <v>336</v>
      </c>
    </row>
    <row r="19" spans="1:7" x14ac:dyDescent="0.35">
      <c r="A19" s="200"/>
      <c r="B19" s="60" t="s">
        <v>98</v>
      </c>
      <c r="C19" s="24">
        <v>10600</v>
      </c>
      <c r="D19" s="25">
        <v>1</v>
      </c>
      <c r="E19" s="26">
        <v>6</v>
      </c>
      <c r="F19" s="77">
        <f t="shared" si="3"/>
        <v>63600</v>
      </c>
      <c r="G19" s="145">
        <f t="shared" si="2"/>
        <v>240</v>
      </c>
    </row>
    <row r="20" spans="1:7" ht="16.5" customHeight="1" thickBot="1" x14ac:dyDescent="0.4">
      <c r="A20" s="200"/>
      <c r="B20" s="60" t="s">
        <v>46</v>
      </c>
      <c r="C20" s="24">
        <v>150000</v>
      </c>
      <c r="D20" s="25">
        <v>1</v>
      </c>
      <c r="E20" s="26">
        <v>1</v>
      </c>
      <c r="F20" s="78">
        <f>C20</f>
        <v>150000</v>
      </c>
      <c r="G20" s="146">
        <f t="shared" si="2"/>
        <v>566.03773584905662</v>
      </c>
    </row>
    <row r="21" spans="1:7" ht="17.25" customHeight="1" thickBot="1" x14ac:dyDescent="0.4">
      <c r="A21" s="12">
        <v>2</v>
      </c>
      <c r="B21" s="227" t="s">
        <v>9</v>
      </c>
      <c r="C21" s="228"/>
      <c r="D21" s="228"/>
      <c r="E21" s="229"/>
      <c r="F21" s="79">
        <f>F23+F24+F25+F26+F22</f>
        <v>483200</v>
      </c>
      <c r="G21" s="147">
        <f t="shared" si="2"/>
        <v>1823.3962264150944</v>
      </c>
    </row>
    <row r="22" spans="1:7" ht="23.25" customHeight="1" x14ac:dyDescent="0.35">
      <c r="A22" s="201" t="s">
        <v>61</v>
      </c>
      <c r="B22" s="13" t="s">
        <v>33</v>
      </c>
      <c r="C22" s="27">
        <v>7000</v>
      </c>
      <c r="D22" s="28">
        <v>1</v>
      </c>
      <c r="E22" s="29">
        <v>1</v>
      </c>
      <c r="F22" s="70">
        <f>C22*D22*E22</f>
        <v>7000</v>
      </c>
      <c r="G22" s="148">
        <f t="shared" si="2"/>
        <v>26.415094339622641</v>
      </c>
    </row>
    <row r="23" spans="1:7" ht="30" customHeight="1" x14ac:dyDescent="0.35">
      <c r="A23" s="202" t="s">
        <v>62</v>
      </c>
      <c r="B23" s="14" t="s">
        <v>99</v>
      </c>
      <c r="C23" s="30">
        <v>17000</v>
      </c>
      <c r="D23" s="31">
        <v>1</v>
      </c>
      <c r="E23" s="32">
        <v>5</v>
      </c>
      <c r="F23" s="70">
        <f t="shared" ref="F23:F26" si="4">C23*D23*E23</f>
        <v>85000</v>
      </c>
      <c r="G23" s="145">
        <f t="shared" si="2"/>
        <v>320.75471698113205</v>
      </c>
    </row>
    <row r="24" spans="1:7" ht="33.75" customHeight="1" x14ac:dyDescent="0.35">
      <c r="A24" s="203" t="s">
        <v>63</v>
      </c>
      <c r="B24" s="15" t="s">
        <v>101</v>
      </c>
      <c r="C24" s="30">
        <v>352000</v>
      </c>
      <c r="D24" s="31">
        <v>1</v>
      </c>
      <c r="E24" s="32">
        <v>1</v>
      </c>
      <c r="F24" s="70">
        <f t="shared" si="4"/>
        <v>352000</v>
      </c>
      <c r="G24" s="145">
        <f t="shared" si="2"/>
        <v>1328.3018867924529</v>
      </c>
    </row>
    <row r="25" spans="1:7" ht="15.75" customHeight="1" x14ac:dyDescent="0.35">
      <c r="A25" s="203" t="s">
        <v>64</v>
      </c>
      <c r="B25" s="15" t="s">
        <v>19</v>
      </c>
      <c r="C25" s="30">
        <v>8000</v>
      </c>
      <c r="D25" s="31">
        <v>1</v>
      </c>
      <c r="E25" s="32">
        <v>1</v>
      </c>
      <c r="F25" s="70">
        <f t="shared" si="4"/>
        <v>8000</v>
      </c>
      <c r="G25" s="145">
        <f t="shared" si="2"/>
        <v>30.188679245283019</v>
      </c>
    </row>
    <row r="26" spans="1:7" ht="28.5" customHeight="1" thickBot="1" x14ac:dyDescent="0.4">
      <c r="A26" s="203" t="s">
        <v>65</v>
      </c>
      <c r="B26" s="15" t="s">
        <v>100</v>
      </c>
      <c r="C26" s="30">
        <v>3900</v>
      </c>
      <c r="D26" s="31">
        <v>1</v>
      </c>
      <c r="E26" s="32">
        <v>8</v>
      </c>
      <c r="F26" s="70">
        <f t="shared" si="4"/>
        <v>31200</v>
      </c>
      <c r="G26" s="146">
        <f t="shared" si="2"/>
        <v>117.73584905660377</v>
      </c>
    </row>
    <row r="27" spans="1:7" ht="16.5" customHeight="1" thickBot="1" x14ac:dyDescent="0.4">
      <c r="A27" s="12">
        <v>3</v>
      </c>
      <c r="B27" s="10" t="s">
        <v>4</v>
      </c>
      <c r="C27" s="33"/>
      <c r="D27" s="34"/>
      <c r="E27" s="35"/>
      <c r="F27" s="80">
        <f>SUM(F28:F46)</f>
        <v>1392800</v>
      </c>
      <c r="G27" s="147">
        <f t="shared" si="2"/>
        <v>5255.8490566037735</v>
      </c>
    </row>
    <row r="28" spans="1:7" ht="13.5" customHeight="1" x14ac:dyDescent="0.35">
      <c r="A28" s="201" t="s">
        <v>66</v>
      </c>
      <c r="B28" s="5" t="s">
        <v>1</v>
      </c>
      <c r="C28" s="36">
        <v>2500</v>
      </c>
      <c r="D28" s="28">
        <v>1</v>
      </c>
      <c r="E28" s="29">
        <v>12</v>
      </c>
      <c r="F28" s="81">
        <f>C28*E28</f>
        <v>30000</v>
      </c>
      <c r="G28" s="148">
        <f t="shared" si="2"/>
        <v>113.20754716981132</v>
      </c>
    </row>
    <row r="29" spans="1:7" ht="27.75" customHeight="1" x14ac:dyDescent="0.35">
      <c r="A29" s="199" t="s">
        <v>70</v>
      </c>
      <c r="B29" s="4" t="s">
        <v>47</v>
      </c>
      <c r="C29" s="36">
        <v>850</v>
      </c>
      <c r="D29" s="31">
        <v>1</v>
      </c>
      <c r="E29" s="32">
        <v>12</v>
      </c>
      <c r="F29" s="81">
        <f t="shared" ref="F29" si="5">C29*D29*E29</f>
        <v>10200</v>
      </c>
      <c r="G29" s="145">
        <f t="shared" si="2"/>
        <v>38.490566037735846</v>
      </c>
    </row>
    <row r="30" spans="1:7" ht="16.5" customHeight="1" x14ac:dyDescent="0.35">
      <c r="A30" s="204" t="s">
        <v>71</v>
      </c>
      <c r="B30" s="4" t="s">
        <v>11</v>
      </c>
      <c r="C30" s="36">
        <v>5000</v>
      </c>
      <c r="D30" s="37">
        <v>1</v>
      </c>
      <c r="E30" s="38">
        <v>1</v>
      </c>
      <c r="F30" s="81">
        <f t="shared" ref="F30:F39" si="6">C30*D30*E30</f>
        <v>5000</v>
      </c>
      <c r="G30" s="145">
        <f t="shared" si="2"/>
        <v>18.867924528301888</v>
      </c>
    </row>
    <row r="31" spans="1:7" ht="19.5" customHeight="1" x14ac:dyDescent="0.35">
      <c r="A31" s="204" t="s">
        <v>72</v>
      </c>
      <c r="B31" s="4" t="s">
        <v>54</v>
      </c>
      <c r="C31" s="36">
        <v>7700</v>
      </c>
      <c r="D31" s="39">
        <v>1</v>
      </c>
      <c r="E31" s="40">
        <v>1</v>
      </c>
      <c r="F31" s="81">
        <f t="shared" si="6"/>
        <v>7700</v>
      </c>
      <c r="G31" s="145">
        <f t="shared" si="2"/>
        <v>29.056603773584907</v>
      </c>
    </row>
    <row r="32" spans="1:7" ht="15.75" customHeight="1" x14ac:dyDescent="0.35">
      <c r="A32" s="204" t="s">
        <v>73</v>
      </c>
      <c r="B32" s="4" t="s">
        <v>49</v>
      </c>
      <c r="C32" s="36">
        <v>2640</v>
      </c>
      <c r="D32" s="39">
        <v>1</v>
      </c>
      <c r="E32" s="40">
        <v>1</v>
      </c>
      <c r="F32" s="81">
        <f t="shared" si="6"/>
        <v>2640</v>
      </c>
      <c r="G32" s="145">
        <f t="shared" si="2"/>
        <v>9.9622641509433958</v>
      </c>
    </row>
    <row r="33" spans="1:10" ht="18.75" customHeight="1" x14ac:dyDescent="0.35">
      <c r="A33" s="204" t="s">
        <v>74</v>
      </c>
      <c r="B33" s="4" t="s">
        <v>34</v>
      </c>
      <c r="C33" s="36">
        <v>800</v>
      </c>
      <c r="D33" s="39">
        <v>1</v>
      </c>
      <c r="E33" s="40">
        <v>12</v>
      </c>
      <c r="F33" s="81">
        <f t="shared" si="6"/>
        <v>9600</v>
      </c>
      <c r="G33" s="145">
        <f t="shared" si="2"/>
        <v>36.226415094339622</v>
      </c>
    </row>
    <row r="34" spans="1:10" ht="15.75" customHeight="1" x14ac:dyDescent="0.35">
      <c r="A34" s="199" t="s">
        <v>75</v>
      </c>
      <c r="B34" s="4" t="s">
        <v>30</v>
      </c>
      <c r="C34" s="36">
        <v>8000</v>
      </c>
      <c r="D34" s="22">
        <v>1</v>
      </c>
      <c r="E34" s="23">
        <v>1</v>
      </c>
      <c r="F34" s="81">
        <f t="shared" si="6"/>
        <v>8000</v>
      </c>
      <c r="G34" s="145">
        <f t="shared" si="2"/>
        <v>30.188679245283019</v>
      </c>
    </row>
    <row r="35" spans="1:10" ht="14.25" customHeight="1" x14ac:dyDescent="0.35">
      <c r="A35" s="199" t="s">
        <v>76</v>
      </c>
      <c r="B35" s="6" t="s">
        <v>31</v>
      </c>
      <c r="C35" s="36">
        <v>6000</v>
      </c>
      <c r="D35" s="22">
        <v>1</v>
      </c>
      <c r="E35" s="23">
        <v>1</v>
      </c>
      <c r="F35" s="81">
        <f t="shared" si="6"/>
        <v>6000</v>
      </c>
      <c r="G35" s="145">
        <f t="shared" si="2"/>
        <v>22.641509433962263</v>
      </c>
    </row>
    <row r="36" spans="1:10" ht="13.5" customHeight="1" x14ac:dyDescent="0.35">
      <c r="A36" s="213" t="s">
        <v>77</v>
      </c>
      <c r="B36" s="6" t="s">
        <v>50</v>
      </c>
      <c r="C36" s="36">
        <f>360000+380160</f>
        <v>740160</v>
      </c>
      <c r="D36" s="22">
        <v>1</v>
      </c>
      <c r="E36" s="23">
        <v>1</v>
      </c>
      <c r="F36" s="81">
        <f t="shared" si="6"/>
        <v>740160</v>
      </c>
      <c r="G36" s="145">
        <f t="shared" si="2"/>
        <v>2793.0566037735848</v>
      </c>
    </row>
    <row r="37" spans="1:10" ht="17.25" customHeight="1" x14ac:dyDescent="0.35">
      <c r="A37" s="199" t="s">
        <v>78</v>
      </c>
      <c r="B37" s="7" t="s">
        <v>32</v>
      </c>
      <c r="C37" s="36">
        <v>5000</v>
      </c>
      <c r="D37" s="25">
        <v>1</v>
      </c>
      <c r="E37" s="26">
        <v>1</v>
      </c>
      <c r="F37" s="81">
        <f t="shared" si="6"/>
        <v>5000</v>
      </c>
      <c r="G37" s="145">
        <f t="shared" si="2"/>
        <v>18.867924528301888</v>
      </c>
    </row>
    <row r="38" spans="1:10" ht="30" customHeight="1" x14ac:dyDescent="0.35">
      <c r="A38" s="199" t="s">
        <v>79</v>
      </c>
      <c r="B38" s="8" t="s">
        <v>45</v>
      </c>
      <c r="C38" s="41">
        <v>57500</v>
      </c>
      <c r="D38" s="25">
        <v>1</v>
      </c>
      <c r="E38" s="26">
        <v>1</v>
      </c>
      <c r="F38" s="82">
        <f t="shared" si="6"/>
        <v>57500</v>
      </c>
      <c r="G38" s="145">
        <f t="shared" si="2"/>
        <v>216.98113207547169</v>
      </c>
    </row>
    <row r="39" spans="1:10" ht="18" customHeight="1" x14ac:dyDescent="0.35">
      <c r="A39" s="199" t="s">
        <v>80</v>
      </c>
      <c r="B39" s="7" t="s">
        <v>25</v>
      </c>
      <c r="C39" s="41">
        <v>70000</v>
      </c>
      <c r="D39" s="25">
        <v>1</v>
      </c>
      <c r="E39" s="26">
        <v>1</v>
      </c>
      <c r="F39" s="82">
        <f t="shared" si="6"/>
        <v>70000</v>
      </c>
      <c r="G39" s="145">
        <f t="shared" si="2"/>
        <v>264.15094339622641</v>
      </c>
    </row>
    <row r="40" spans="1:10" ht="15.75" customHeight="1" x14ac:dyDescent="0.35">
      <c r="A40" s="199" t="s">
        <v>81</v>
      </c>
      <c r="B40" s="8" t="s">
        <v>102</v>
      </c>
      <c r="C40" s="41">
        <v>5000</v>
      </c>
      <c r="D40" s="42">
        <v>1</v>
      </c>
      <c r="E40" s="26">
        <v>1</v>
      </c>
      <c r="F40" s="82">
        <f t="shared" ref="F40:F45" si="7">C40*D40*E40</f>
        <v>5000</v>
      </c>
      <c r="G40" s="145">
        <f t="shared" si="2"/>
        <v>18.867924528301888</v>
      </c>
    </row>
    <row r="41" spans="1:10" ht="15.75" customHeight="1" x14ac:dyDescent="0.35">
      <c r="A41" s="199" t="s">
        <v>82</v>
      </c>
      <c r="B41" s="8" t="s">
        <v>29</v>
      </c>
      <c r="C41" s="41">
        <v>8100</v>
      </c>
      <c r="D41" s="42">
        <v>1</v>
      </c>
      <c r="E41" s="26">
        <v>1</v>
      </c>
      <c r="F41" s="82">
        <f t="shared" si="7"/>
        <v>8100</v>
      </c>
      <c r="G41" s="145">
        <f t="shared" si="2"/>
        <v>30.566037735849058</v>
      </c>
    </row>
    <row r="42" spans="1:10" ht="15.75" customHeight="1" x14ac:dyDescent="0.35">
      <c r="A42" s="199" t="s">
        <v>83</v>
      </c>
      <c r="B42" s="8" t="s">
        <v>55</v>
      </c>
      <c r="C42" s="41">
        <v>100000</v>
      </c>
      <c r="D42" s="42">
        <v>1</v>
      </c>
      <c r="E42" s="26">
        <v>1</v>
      </c>
      <c r="F42" s="82">
        <f t="shared" ref="F42" si="8">C42*D42*E42</f>
        <v>100000</v>
      </c>
      <c r="G42" s="145">
        <f t="shared" si="2"/>
        <v>377.35849056603774</v>
      </c>
    </row>
    <row r="43" spans="1:10" ht="15.75" customHeight="1" x14ac:dyDescent="0.35">
      <c r="A43" s="205" t="s">
        <v>84</v>
      </c>
      <c r="B43" s="4" t="s">
        <v>38</v>
      </c>
      <c r="C43" s="177">
        <v>190800</v>
      </c>
      <c r="D43" s="178">
        <v>1</v>
      </c>
      <c r="E43" s="179">
        <v>1</v>
      </c>
      <c r="F43" s="180">
        <f>C43*D43*E43</f>
        <v>190800</v>
      </c>
      <c r="G43" s="181">
        <f>F43/265</f>
        <v>720</v>
      </c>
    </row>
    <row r="44" spans="1:10" s="1" customFormat="1" ht="29" x14ac:dyDescent="0.35">
      <c r="A44" s="206" t="s">
        <v>85</v>
      </c>
      <c r="B44" s="172" t="s">
        <v>51</v>
      </c>
      <c r="C44" s="173">
        <v>50000</v>
      </c>
      <c r="D44" s="174">
        <v>1</v>
      </c>
      <c r="E44" s="175">
        <v>1</v>
      </c>
      <c r="F44" s="176">
        <f t="shared" si="7"/>
        <v>50000</v>
      </c>
      <c r="G44" s="150">
        <f t="shared" si="2"/>
        <v>188.67924528301887</v>
      </c>
      <c r="I44" s="62"/>
      <c r="J44" s="62"/>
    </row>
    <row r="45" spans="1:10" s="1" customFormat="1" x14ac:dyDescent="0.35">
      <c r="A45" s="206" t="s">
        <v>86</v>
      </c>
      <c r="B45" s="9" t="s">
        <v>35</v>
      </c>
      <c r="C45" s="41">
        <v>37100</v>
      </c>
      <c r="D45" s="42">
        <v>1</v>
      </c>
      <c r="E45" s="43">
        <v>1</v>
      </c>
      <c r="F45" s="82">
        <f t="shared" si="7"/>
        <v>37100</v>
      </c>
      <c r="G45" s="149">
        <f t="shared" si="2"/>
        <v>140</v>
      </c>
      <c r="I45" s="62"/>
      <c r="J45" s="62"/>
    </row>
    <row r="46" spans="1:10" ht="15.75" customHeight="1" thickBot="1" x14ac:dyDescent="0.4">
      <c r="A46" s="199" t="s">
        <v>87</v>
      </c>
      <c r="B46" s="7" t="s">
        <v>12</v>
      </c>
      <c r="C46" s="41">
        <v>50000</v>
      </c>
      <c r="D46" s="25">
        <v>1</v>
      </c>
      <c r="E46" s="26">
        <v>1</v>
      </c>
      <c r="F46" s="82">
        <f t="shared" ref="F46" si="9">C46*D46*E46</f>
        <v>50000</v>
      </c>
      <c r="G46" s="146">
        <f t="shared" si="2"/>
        <v>188.67924528301887</v>
      </c>
    </row>
    <row r="47" spans="1:10" ht="24" customHeight="1" thickBot="1" x14ac:dyDescent="0.4">
      <c r="A47" s="12">
        <v>4</v>
      </c>
      <c r="B47" s="223" t="s">
        <v>15</v>
      </c>
      <c r="C47" s="238"/>
      <c r="D47" s="238"/>
      <c r="E47" s="239"/>
      <c r="F47" s="83">
        <f>F48+F49+F50+F51</f>
        <v>332000</v>
      </c>
      <c r="G47" s="147">
        <f t="shared" si="2"/>
        <v>1252.8301886792453</v>
      </c>
    </row>
    <row r="48" spans="1:10" ht="17.25" customHeight="1" x14ac:dyDescent="0.35">
      <c r="A48" s="198" t="s">
        <v>88</v>
      </c>
      <c r="B48" s="93" t="s">
        <v>16</v>
      </c>
      <c r="C48" s="95">
        <v>75000</v>
      </c>
      <c r="D48" s="159">
        <v>1</v>
      </c>
      <c r="E48" s="160">
        <v>1</v>
      </c>
      <c r="F48" s="158">
        <f t="shared" ref="F48:F51" si="10">C48*D48*E48</f>
        <v>75000</v>
      </c>
      <c r="G48" s="148">
        <f t="shared" si="2"/>
        <v>283.01886792452831</v>
      </c>
    </row>
    <row r="49" spans="1:10" ht="30.75" customHeight="1" x14ac:dyDescent="0.35">
      <c r="A49" s="207" t="s">
        <v>89</v>
      </c>
      <c r="B49" s="182" t="s">
        <v>53</v>
      </c>
      <c r="C49" s="103">
        <v>67000</v>
      </c>
      <c r="D49" s="161">
        <v>1</v>
      </c>
      <c r="E49" s="162">
        <v>1</v>
      </c>
      <c r="F49" s="156">
        <f t="shared" si="10"/>
        <v>67000</v>
      </c>
      <c r="G49" s="145">
        <f t="shared" si="2"/>
        <v>252.83018867924528</v>
      </c>
    </row>
    <row r="50" spans="1:10" ht="21.75" customHeight="1" x14ac:dyDescent="0.35">
      <c r="A50" s="207" t="s">
        <v>90</v>
      </c>
      <c r="B50" s="94" t="s">
        <v>37</v>
      </c>
      <c r="C50" s="103">
        <v>150000</v>
      </c>
      <c r="D50" s="161">
        <v>1</v>
      </c>
      <c r="E50" s="163">
        <v>1</v>
      </c>
      <c r="F50" s="156">
        <f t="shared" ref="F50" si="11">C50*D50*E50</f>
        <v>150000</v>
      </c>
      <c r="G50" s="145">
        <f t="shared" si="2"/>
        <v>566.03773584905662</v>
      </c>
    </row>
    <row r="51" spans="1:10" ht="17.25" customHeight="1" thickBot="1" x14ac:dyDescent="0.4">
      <c r="A51" s="199" t="s">
        <v>91</v>
      </c>
      <c r="B51" s="93" t="s">
        <v>17</v>
      </c>
      <c r="C51" s="96">
        <v>40000</v>
      </c>
      <c r="D51" s="164">
        <v>1</v>
      </c>
      <c r="E51" s="165">
        <v>1</v>
      </c>
      <c r="F51" s="157">
        <f t="shared" si="10"/>
        <v>40000</v>
      </c>
      <c r="G51" s="141">
        <f t="shared" si="2"/>
        <v>150.9433962264151</v>
      </c>
    </row>
    <row r="52" spans="1:10" ht="18" customHeight="1" thickBot="1" x14ac:dyDescent="0.4">
      <c r="A52" s="12">
        <v>5</v>
      </c>
      <c r="B52" s="231" t="s">
        <v>8</v>
      </c>
      <c r="C52" s="232"/>
      <c r="D52" s="233"/>
      <c r="E52" s="234"/>
      <c r="F52" s="84">
        <f>F53+F57+F54+F56+F55</f>
        <v>447200</v>
      </c>
      <c r="G52" s="147">
        <f t="shared" si="2"/>
        <v>1687.5471698113208</v>
      </c>
    </row>
    <row r="53" spans="1:10" ht="32.25" customHeight="1" x14ac:dyDescent="0.35">
      <c r="A53" s="201" t="s">
        <v>68</v>
      </c>
      <c r="B53" s="63" t="s">
        <v>103</v>
      </c>
      <c r="C53" s="132">
        <v>140500</v>
      </c>
      <c r="D53" s="129">
        <v>1</v>
      </c>
      <c r="E53" s="122">
        <v>1</v>
      </c>
      <c r="F53" s="125">
        <f>C53*D53*E53</f>
        <v>140500</v>
      </c>
      <c r="G53" s="150">
        <f t="shared" si="2"/>
        <v>530.18867924528297</v>
      </c>
    </row>
    <row r="54" spans="1:10" ht="16.5" customHeight="1" x14ac:dyDescent="0.35">
      <c r="A54" s="203" t="s">
        <v>92</v>
      </c>
      <c r="B54" s="128" t="s">
        <v>13</v>
      </c>
      <c r="C54" s="133">
        <v>96000</v>
      </c>
      <c r="D54" s="130">
        <v>1</v>
      </c>
      <c r="E54" s="123">
        <v>1</v>
      </c>
      <c r="F54" s="126">
        <f t="shared" ref="F54:F56" si="12">C54*D54*E54</f>
        <v>96000</v>
      </c>
      <c r="G54" s="145">
        <f t="shared" si="2"/>
        <v>362.2641509433962</v>
      </c>
    </row>
    <row r="55" spans="1:10" ht="16.5" customHeight="1" x14ac:dyDescent="0.35">
      <c r="A55" s="203" t="s">
        <v>93</v>
      </c>
      <c r="B55" s="128" t="s">
        <v>44</v>
      </c>
      <c r="C55" s="133">
        <f>11200+9500</f>
        <v>20700</v>
      </c>
      <c r="D55" s="130">
        <v>1</v>
      </c>
      <c r="E55" s="123">
        <v>1</v>
      </c>
      <c r="F55" s="126">
        <f t="shared" ref="F55" si="13">C55*D55*E55</f>
        <v>20700</v>
      </c>
      <c r="G55" s="145">
        <f t="shared" ref="G55" si="14">F55/265</f>
        <v>78.113207547169807</v>
      </c>
    </row>
    <row r="56" spans="1:10" ht="21.75" customHeight="1" x14ac:dyDescent="0.35">
      <c r="A56" s="203" t="s">
        <v>94</v>
      </c>
      <c r="B56" s="128" t="s">
        <v>14</v>
      </c>
      <c r="C56" s="133">
        <v>40000</v>
      </c>
      <c r="D56" s="130">
        <v>1</v>
      </c>
      <c r="E56" s="123">
        <v>1</v>
      </c>
      <c r="F56" s="126">
        <f t="shared" si="12"/>
        <v>40000</v>
      </c>
      <c r="G56" s="145">
        <f t="shared" si="2"/>
        <v>150.9433962264151</v>
      </c>
    </row>
    <row r="57" spans="1:10" ht="29.5" thickBot="1" x14ac:dyDescent="0.4">
      <c r="A57" s="208" t="s">
        <v>95</v>
      </c>
      <c r="B57" s="63" t="s">
        <v>43</v>
      </c>
      <c r="C57" s="134">
        <v>150000</v>
      </c>
      <c r="D57" s="131">
        <v>1</v>
      </c>
      <c r="E57" s="124">
        <v>1</v>
      </c>
      <c r="F57" s="127">
        <f>C57*D57*E57</f>
        <v>150000</v>
      </c>
      <c r="G57" s="149">
        <f t="shared" si="2"/>
        <v>566.03773584905662</v>
      </c>
    </row>
    <row r="58" spans="1:10" ht="17.25" customHeight="1" thickBot="1" x14ac:dyDescent="0.4">
      <c r="A58" s="12">
        <v>6</v>
      </c>
      <c r="B58" s="235" t="s">
        <v>5</v>
      </c>
      <c r="C58" s="236"/>
      <c r="D58" s="236"/>
      <c r="E58" s="237"/>
      <c r="F58" s="83">
        <f>F59</f>
        <v>33219</v>
      </c>
      <c r="G58" s="147">
        <f t="shared" si="2"/>
        <v>125.35471698113207</v>
      </c>
    </row>
    <row r="59" spans="1:10" ht="29.5" thickBot="1" x14ac:dyDescent="0.4">
      <c r="A59" s="209" t="s">
        <v>69</v>
      </c>
      <c r="B59" s="111" t="s">
        <v>48</v>
      </c>
      <c r="C59" s="135">
        <v>33219</v>
      </c>
      <c r="D59" s="137">
        <v>1</v>
      </c>
      <c r="E59" s="136">
        <v>1</v>
      </c>
      <c r="F59" s="85">
        <f>C59*D59*E59</f>
        <v>33219</v>
      </c>
      <c r="G59" s="141">
        <f t="shared" si="2"/>
        <v>125.35471698113207</v>
      </c>
    </row>
    <row r="60" spans="1:10" ht="16" thickBot="1" x14ac:dyDescent="0.4">
      <c r="A60" s="210"/>
      <c r="B60" s="63"/>
      <c r="C60" s="64"/>
      <c r="D60" s="65"/>
      <c r="E60" s="66"/>
      <c r="F60" s="86"/>
      <c r="G60" s="151"/>
    </row>
    <row r="61" spans="1:10" ht="18.75" customHeight="1" thickBot="1" x14ac:dyDescent="0.4">
      <c r="A61" s="215"/>
      <c r="B61" s="223" t="s">
        <v>42</v>
      </c>
      <c r="C61" s="224"/>
      <c r="D61" s="224"/>
      <c r="E61" s="225"/>
      <c r="F61" s="90">
        <f>F14</f>
        <v>3371059</v>
      </c>
      <c r="G61" s="152">
        <f t="shared" ref="G61" si="15">F61/265</f>
        <v>12720.977358490565</v>
      </c>
    </row>
    <row r="62" spans="1:10" ht="18.75" customHeight="1" thickBot="1" x14ac:dyDescent="0.5">
      <c r="A62" s="214"/>
      <c r="B62" s="47" t="s">
        <v>26</v>
      </c>
      <c r="C62" s="101"/>
      <c r="D62" s="89"/>
      <c r="E62" s="89"/>
      <c r="F62" s="102">
        <f>F12-F14</f>
        <v>124223.87999999989</v>
      </c>
      <c r="G62" s="152"/>
    </row>
    <row r="63" spans="1:10" ht="18.75" customHeight="1" thickBot="1" x14ac:dyDescent="0.4">
      <c r="A63" s="211"/>
      <c r="B63" s="98"/>
      <c r="C63" s="99"/>
      <c r="D63" s="99"/>
      <c r="E63" s="99"/>
      <c r="F63" s="100"/>
      <c r="G63" s="153"/>
    </row>
    <row r="64" spans="1:10" s="68" customFormat="1" ht="19" thickBot="1" x14ac:dyDescent="0.5">
      <c r="A64" s="240" t="s">
        <v>96</v>
      </c>
      <c r="B64" s="106" t="s">
        <v>59</v>
      </c>
      <c r="C64" s="109"/>
      <c r="D64" s="110"/>
      <c r="E64" s="108"/>
      <c r="F64" s="107">
        <f>F65</f>
        <v>159000</v>
      </c>
      <c r="G64" s="107">
        <f>G65</f>
        <v>600</v>
      </c>
      <c r="I64" s="69"/>
      <c r="J64" s="69"/>
    </row>
    <row r="65" spans="1:7" ht="35.25" customHeight="1" thickBot="1" x14ac:dyDescent="0.4">
      <c r="A65" s="216" t="s">
        <v>67</v>
      </c>
      <c r="B65" s="111" t="s">
        <v>52</v>
      </c>
      <c r="C65" s="121">
        <v>159000</v>
      </c>
      <c r="D65" s="120">
        <v>1</v>
      </c>
      <c r="E65" s="97">
        <v>1</v>
      </c>
      <c r="F65" s="119">
        <v>159000</v>
      </c>
      <c r="G65" s="140">
        <f t="shared" ref="G65" si="16">F65/265</f>
        <v>600</v>
      </c>
    </row>
    <row r="66" spans="1:7" ht="19" thickBot="1" x14ac:dyDescent="0.4">
      <c r="A66" s="212"/>
      <c r="B66" s="220" t="s">
        <v>60</v>
      </c>
      <c r="C66" s="104"/>
      <c r="D66" s="114"/>
      <c r="E66" s="115"/>
      <c r="F66" s="105"/>
      <c r="G66" s="154"/>
    </row>
    <row r="67" spans="1:7" ht="21.75" customHeight="1" thickBot="1" x14ac:dyDescent="0.4">
      <c r="A67" s="212"/>
      <c r="B67" s="221" t="s">
        <v>40</v>
      </c>
      <c r="C67" s="104"/>
      <c r="D67" s="114"/>
      <c r="E67" s="115"/>
      <c r="F67" s="105"/>
      <c r="G67" s="154"/>
    </row>
    <row r="68" spans="1:7" ht="40.5" customHeight="1" thickBot="1" x14ac:dyDescent="0.4">
      <c r="A68" s="212"/>
      <c r="B68" s="112" t="s">
        <v>41</v>
      </c>
      <c r="C68" s="113">
        <v>350000</v>
      </c>
      <c r="D68" s="116">
        <v>1</v>
      </c>
      <c r="E68" s="117">
        <v>1</v>
      </c>
      <c r="F68" s="118">
        <f>C68*D68*E68</f>
        <v>350000</v>
      </c>
      <c r="G68" s="155"/>
    </row>
  </sheetData>
  <mergeCells count="7">
    <mergeCell ref="B61:E61"/>
    <mergeCell ref="B4:F4"/>
    <mergeCell ref="B21:E21"/>
    <mergeCell ref="B5:F5"/>
    <mergeCell ref="B52:E52"/>
    <mergeCell ref="B58:E58"/>
    <mergeCell ref="B47:E47"/>
  </mergeCells>
  <pageMargins left="0.23622047244094491" right="0.23622047244094491" top="0" bottom="0.39370078740157483" header="0.31496062992125984" footer="0.31496062992125984"/>
  <pageSetup paperSize="9" scale="8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Смета 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 Windows</cp:lastModifiedBy>
  <cp:lastPrinted>2023-07-12T08:31:39Z</cp:lastPrinted>
  <dcterms:created xsi:type="dcterms:W3CDTF">2014-12-23T19:10:12Z</dcterms:created>
  <dcterms:modified xsi:type="dcterms:W3CDTF">2023-07-12T08:32:25Z</dcterms:modified>
</cp:coreProperties>
</file>